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6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8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30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66C61FA-124A-4C65-B780-E8AA39F81312}" xr6:coauthVersionLast="47" xr6:coauthVersionMax="47" xr10:uidLastSave="{00000000-0000-0000-0000-000000000000}"/>
  <bookViews>
    <workbookView xWindow="-120" yWindow="-120" windowWidth="29040" windowHeight="15840" firstSheet="4" activeTab="13" xr2:uid="{00000000-000D-0000-FFFF-FFFF00000000}"/>
  </bookViews>
  <sheets>
    <sheet name="graf. prikaz 2022" sheetId="1" r:id="rId1"/>
    <sheet name="siječanj 2022" sheetId="37" r:id="rId2"/>
    <sheet name="veljača 2022" sheetId="38" r:id="rId3"/>
    <sheet name="ožujak 2022" sheetId="40" r:id="rId4"/>
    <sheet name="travanj 2022" sheetId="42" r:id="rId5"/>
    <sheet name="svibanj 2022" sheetId="43" r:id="rId6"/>
    <sheet name="lipanj 2022" sheetId="44" r:id="rId7"/>
    <sheet name="srpanj 2022" sheetId="45" r:id="rId8"/>
    <sheet name="kolovoz 2022" sheetId="46" r:id="rId9"/>
    <sheet name="rujan 2022" sheetId="47" r:id="rId10"/>
    <sheet name="listopad 2022" sheetId="48" r:id="rId11"/>
    <sheet name="studeni 2022" sheetId="49" r:id="rId12"/>
    <sheet name="prosinac 2022" sheetId="50" r:id="rId13"/>
    <sheet name="2022" sheetId="2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5" i="27" l="1"/>
  <c r="N84" i="27"/>
  <c r="N83" i="27"/>
  <c r="N72" i="27"/>
  <c r="N73" i="27"/>
  <c r="N74" i="27"/>
  <c r="N75" i="27"/>
  <c r="N47" i="27"/>
  <c r="N48" i="27"/>
  <c r="N49" i="27"/>
  <c r="N50" i="27"/>
  <c r="N51" i="27"/>
  <c r="N52" i="27"/>
  <c r="N53" i="27"/>
  <c r="N54" i="27"/>
  <c r="N55" i="27"/>
  <c r="N56" i="27"/>
  <c r="N57" i="27"/>
  <c r="N58" i="27"/>
  <c r="N59" i="27"/>
  <c r="N60" i="27"/>
  <c r="N61" i="27"/>
  <c r="N62" i="27"/>
  <c r="N63" i="27"/>
  <c r="N64" i="27"/>
  <c r="N24" i="27"/>
  <c r="N25" i="27"/>
  <c r="N26" i="27"/>
  <c r="N27" i="27"/>
  <c r="N28" i="27"/>
  <c r="N29" i="27"/>
  <c r="N30" i="27"/>
  <c r="N31" i="27"/>
  <c r="N32" i="27"/>
  <c r="N33" i="27"/>
  <c r="N34" i="27"/>
  <c r="N35" i="27"/>
  <c r="N36" i="27"/>
  <c r="N37" i="27"/>
  <c r="N38" i="27"/>
  <c r="N39" i="27"/>
  <c r="N40" i="27"/>
  <c r="N23" i="27"/>
  <c r="N14" i="27"/>
  <c r="N15" i="27"/>
  <c r="N7" i="27"/>
  <c r="N6" i="27"/>
  <c r="E73" i="50"/>
  <c r="F73" i="50" s="1"/>
  <c r="F72" i="50"/>
  <c r="F71" i="50"/>
  <c r="F70" i="50"/>
  <c r="F69" i="50"/>
  <c r="F68" i="50"/>
  <c r="F67" i="50"/>
  <c r="F66" i="50"/>
  <c r="F65" i="50"/>
  <c r="F64" i="50"/>
  <c r="F63" i="50"/>
  <c r="F62" i="50"/>
  <c r="F61" i="50"/>
  <c r="F60" i="50"/>
  <c r="F59" i="50"/>
  <c r="F58" i="50"/>
  <c r="E50" i="50"/>
  <c r="E51" i="50" s="1"/>
  <c r="F49" i="50"/>
  <c r="F48" i="50"/>
  <c r="F47" i="50"/>
  <c r="F46" i="50"/>
  <c r="F45" i="50"/>
  <c r="F44" i="50"/>
  <c r="F43" i="50"/>
  <c r="F42" i="50"/>
  <c r="F41" i="50"/>
  <c r="F40" i="50"/>
  <c r="F39" i="50"/>
  <c r="F38" i="50"/>
  <c r="F37" i="50"/>
  <c r="F36" i="50"/>
  <c r="F35" i="50"/>
  <c r="F34" i="50"/>
  <c r="F33" i="50"/>
  <c r="F32" i="50"/>
  <c r="E24" i="50"/>
  <c r="E25" i="50" s="1"/>
  <c r="F23" i="50"/>
  <c r="F22" i="50"/>
  <c r="F21" i="50"/>
  <c r="F20" i="50"/>
  <c r="F19" i="50"/>
  <c r="F18" i="50"/>
  <c r="F17" i="50"/>
  <c r="F16" i="50"/>
  <c r="F15" i="50"/>
  <c r="F14" i="50"/>
  <c r="F13" i="50"/>
  <c r="F12" i="50"/>
  <c r="F11" i="50"/>
  <c r="F10" i="50"/>
  <c r="F9" i="50"/>
  <c r="F8" i="50"/>
  <c r="F7" i="50"/>
  <c r="F6" i="50"/>
  <c r="M85" i="27"/>
  <c r="M84" i="27"/>
  <c r="M83" i="27"/>
  <c r="M72" i="27"/>
  <c r="M73" i="27"/>
  <c r="M74" i="27"/>
  <c r="M75" i="27"/>
  <c r="M47" i="27"/>
  <c r="M48" i="27"/>
  <c r="M49" i="27"/>
  <c r="M50" i="27"/>
  <c r="M51" i="27"/>
  <c r="M52" i="27"/>
  <c r="M53" i="27"/>
  <c r="M54" i="27"/>
  <c r="M55" i="27"/>
  <c r="M56" i="27"/>
  <c r="M57" i="27"/>
  <c r="M58" i="27"/>
  <c r="M59" i="27"/>
  <c r="M60" i="27"/>
  <c r="M61" i="27"/>
  <c r="M62" i="27"/>
  <c r="M63" i="27"/>
  <c r="M64" i="27"/>
  <c r="M24" i="27"/>
  <c r="M25" i="27"/>
  <c r="M26" i="27"/>
  <c r="M27" i="27"/>
  <c r="M28" i="27"/>
  <c r="M29" i="27"/>
  <c r="M30" i="27"/>
  <c r="M31" i="27"/>
  <c r="M32" i="27"/>
  <c r="M33" i="27"/>
  <c r="M34" i="27"/>
  <c r="M35" i="27"/>
  <c r="M36" i="27"/>
  <c r="M37" i="27"/>
  <c r="M38" i="27"/>
  <c r="M39" i="27"/>
  <c r="M40" i="27"/>
  <c r="M23" i="27"/>
  <c r="M14" i="27"/>
  <c r="M15" i="27"/>
  <c r="M7" i="27"/>
  <c r="M6" i="27"/>
  <c r="F73" i="49"/>
  <c r="E73" i="49"/>
  <c r="E74" i="49" s="1"/>
  <c r="F74" i="49" s="1"/>
  <c r="F72" i="49"/>
  <c r="F71" i="49"/>
  <c r="F70" i="49"/>
  <c r="F69" i="49"/>
  <c r="F68" i="49"/>
  <c r="F67" i="49"/>
  <c r="F66" i="49"/>
  <c r="F65" i="49"/>
  <c r="F64" i="49"/>
  <c r="F63" i="49"/>
  <c r="F62" i="49"/>
  <c r="F61" i="49"/>
  <c r="F60" i="49"/>
  <c r="F59" i="49"/>
  <c r="F58" i="49"/>
  <c r="E50" i="49"/>
  <c r="F50" i="49" s="1"/>
  <c r="F49" i="49"/>
  <c r="F48" i="49"/>
  <c r="F47" i="49"/>
  <c r="F46" i="49"/>
  <c r="F45" i="49"/>
  <c r="F44" i="49"/>
  <c r="F43" i="49"/>
  <c r="F42" i="49"/>
  <c r="F41" i="49"/>
  <c r="F40" i="49"/>
  <c r="F39" i="49"/>
  <c r="F38" i="49"/>
  <c r="F37" i="49"/>
  <c r="F36" i="49"/>
  <c r="F35" i="49"/>
  <c r="F34" i="49"/>
  <c r="F33" i="49"/>
  <c r="F32" i="49"/>
  <c r="E24" i="49"/>
  <c r="F24" i="49" s="1"/>
  <c r="F23" i="49"/>
  <c r="F22" i="49"/>
  <c r="F21" i="49"/>
  <c r="F20" i="49"/>
  <c r="F19" i="49"/>
  <c r="F18" i="49"/>
  <c r="F17" i="49"/>
  <c r="F16" i="49"/>
  <c r="F15" i="49"/>
  <c r="F14" i="49"/>
  <c r="F13" i="49"/>
  <c r="F12" i="49"/>
  <c r="F11" i="49"/>
  <c r="F10" i="49"/>
  <c r="F9" i="49"/>
  <c r="F8" i="49"/>
  <c r="F7" i="49"/>
  <c r="F6" i="49"/>
  <c r="L85" i="27"/>
  <c r="L84" i="27"/>
  <c r="L83" i="27"/>
  <c r="L72" i="27"/>
  <c r="L73" i="27"/>
  <c r="L74" i="27"/>
  <c r="L75" i="27"/>
  <c r="L47" i="27"/>
  <c r="L48" i="27"/>
  <c r="L49" i="27"/>
  <c r="L50" i="27"/>
  <c r="L51" i="27"/>
  <c r="L52" i="27"/>
  <c r="L53" i="27"/>
  <c r="L54" i="27"/>
  <c r="L55" i="27"/>
  <c r="L56" i="27"/>
  <c r="L57" i="27"/>
  <c r="L58" i="27"/>
  <c r="L59" i="27"/>
  <c r="L60" i="27"/>
  <c r="L61" i="27"/>
  <c r="L62" i="27"/>
  <c r="L63" i="27"/>
  <c r="L64" i="27"/>
  <c r="L24" i="27"/>
  <c r="L25" i="27"/>
  <c r="L26" i="27"/>
  <c r="L27" i="27"/>
  <c r="L28" i="27"/>
  <c r="L29" i="27"/>
  <c r="L30" i="27"/>
  <c r="L31" i="27"/>
  <c r="L32" i="27"/>
  <c r="L33" i="27"/>
  <c r="L34" i="27"/>
  <c r="L35" i="27"/>
  <c r="L36" i="27"/>
  <c r="L37" i="27"/>
  <c r="L38" i="27"/>
  <c r="L39" i="27"/>
  <c r="L40" i="27"/>
  <c r="L23" i="27"/>
  <c r="L14" i="27"/>
  <c r="L15" i="27"/>
  <c r="L7" i="27"/>
  <c r="L6" i="27"/>
  <c r="F73" i="48"/>
  <c r="E73" i="48"/>
  <c r="E74" i="48" s="1"/>
  <c r="F74" i="48" s="1"/>
  <c r="F72" i="48"/>
  <c r="F71" i="48"/>
  <c r="F70" i="48"/>
  <c r="F69" i="48"/>
  <c r="F68" i="48"/>
  <c r="F67" i="48"/>
  <c r="F66" i="48"/>
  <c r="F65" i="48"/>
  <c r="F64" i="48"/>
  <c r="F63" i="48"/>
  <c r="F62" i="48"/>
  <c r="F61" i="48"/>
  <c r="F60" i="48"/>
  <c r="F59" i="48"/>
  <c r="F58" i="48"/>
  <c r="E50" i="48"/>
  <c r="F50" i="48" s="1"/>
  <c r="F49" i="48"/>
  <c r="F48" i="48"/>
  <c r="F47" i="48"/>
  <c r="F46" i="48"/>
  <c r="F45" i="48"/>
  <c r="F44" i="48"/>
  <c r="F43" i="48"/>
  <c r="F42" i="48"/>
  <c r="F41" i="48"/>
  <c r="F40" i="48"/>
  <c r="F39" i="48"/>
  <c r="F38" i="48"/>
  <c r="F37" i="48"/>
  <c r="F36" i="48"/>
  <c r="F35" i="48"/>
  <c r="F34" i="48"/>
  <c r="F33" i="48"/>
  <c r="F32" i="48"/>
  <c r="E24" i="48"/>
  <c r="F24" i="48" s="1"/>
  <c r="F23" i="48"/>
  <c r="F22" i="48"/>
  <c r="F21" i="48"/>
  <c r="F20" i="48"/>
  <c r="F19" i="48"/>
  <c r="F18" i="48"/>
  <c r="F17" i="48"/>
  <c r="F16" i="48"/>
  <c r="F15" i="48"/>
  <c r="F14" i="48"/>
  <c r="F13" i="48"/>
  <c r="F12" i="48"/>
  <c r="F11" i="48"/>
  <c r="F10" i="48"/>
  <c r="F9" i="48"/>
  <c r="F8" i="48"/>
  <c r="F7" i="48"/>
  <c r="F6" i="48"/>
  <c r="K85" i="27"/>
  <c r="K84" i="27"/>
  <c r="K83" i="27"/>
  <c r="K72" i="27"/>
  <c r="K73" i="27"/>
  <c r="K74" i="27"/>
  <c r="K75" i="27"/>
  <c r="K64" i="27"/>
  <c r="K63" i="27"/>
  <c r="K62" i="27"/>
  <c r="K61" i="27"/>
  <c r="K60" i="27"/>
  <c r="K59" i="27"/>
  <c r="K58" i="27"/>
  <c r="K57" i="27"/>
  <c r="K56" i="27"/>
  <c r="K55" i="27"/>
  <c r="K54" i="27"/>
  <c r="K53" i="27"/>
  <c r="K52" i="27"/>
  <c r="K51" i="27"/>
  <c r="K50" i="27"/>
  <c r="K49" i="27"/>
  <c r="K48" i="27"/>
  <c r="K47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23" i="27"/>
  <c r="K15" i="27"/>
  <c r="K14" i="27"/>
  <c r="K7" i="27"/>
  <c r="K6" i="27"/>
  <c r="E73" i="47"/>
  <c r="F73" i="47" s="1"/>
  <c r="F72" i="47"/>
  <c r="F71" i="47"/>
  <c r="F70" i="47"/>
  <c r="F69" i="47"/>
  <c r="F68" i="47"/>
  <c r="F67" i="47"/>
  <c r="F66" i="47"/>
  <c r="F65" i="47"/>
  <c r="F64" i="47"/>
  <c r="F63" i="47"/>
  <c r="F62" i="47"/>
  <c r="F61" i="47"/>
  <c r="F60" i="47"/>
  <c r="F59" i="47"/>
  <c r="F58" i="47"/>
  <c r="E50" i="47"/>
  <c r="E51" i="47" s="1"/>
  <c r="F49" i="47"/>
  <c r="F48" i="47"/>
  <c r="F47" i="47"/>
  <c r="F46" i="47"/>
  <c r="F45" i="47"/>
  <c r="F44" i="47"/>
  <c r="F43" i="47"/>
  <c r="F42" i="47"/>
  <c r="F41" i="47"/>
  <c r="F40" i="47"/>
  <c r="F39" i="47"/>
  <c r="F38" i="47"/>
  <c r="F37" i="47"/>
  <c r="F36" i="47"/>
  <c r="F35" i="47"/>
  <c r="F34" i="47"/>
  <c r="F33" i="47"/>
  <c r="F32" i="47"/>
  <c r="E24" i="47"/>
  <c r="E25" i="47" s="1"/>
  <c r="F23" i="47"/>
  <c r="F22" i="47"/>
  <c r="F21" i="47"/>
  <c r="F20" i="47"/>
  <c r="F19" i="47"/>
  <c r="F18" i="47"/>
  <c r="F17" i="47"/>
  <c r="F16" i="47"/>
  <c r="F15" i="47"/>
  <c r="F14" i="47"/>
  <c r="F13" i="47"/>
  <c r="F12" i="47"/>
  <c r="F11" i="47"/>
  <c r="F10" i="47"/>
  <c r="F9" i="47"/>
  <c r="F8" i="47"/>
  <c r="F7" i="47"/>
  <c r="F6" i="47"/>
  <c r="J48" i="27"/>
  <c r="J50" i="27"/>
  <c r="J52" i="27"/>
  <c r="J54" i="27"/>
  <c r="J56" i="27"/>
  <c r="J58" i="27"/>
  <c r="J60" i="27"/>
  <c r="J62" i="27"/>
  <c r="J64" i="27"/>
  <c r="J24" i="27"/>
  <c r="J25" i="27"/>
  <c r="J49" i="27" s="1"/>
  <c r="J26" i="27"/>
  <c r="J27" i="27"/>
  <c r="J51" i="27" s="1"/>
  <c r="J28" i="27"/>
  <c r="J29" i="27"/>
  <c r="J53" i="27" s="1"/>
  <c r="J30" i="27"/>
  <c r="J31" i="27"/>
  <c r="J55" i="27" s="1"/>
  <c r="J32" i="27"/>
  <c r="J33" i="27"/>
  <c r="J57" i="27" s="1"/>
  <c r="J34" i="27"/>
  <c r="J35" i="27"/>
  <c r="J59" i="27" s="1"/>
  <c r="J36" i="27"/>
  <c r="J37" i="27"/>
  <c r="J61" i="27" s="1"/>
  <c r="J38" i="27"/>
  <c r="J39" i="27"/>
  <c r="J40" i="27"/>
  <c r="J23" i="27"/>
  <c r="J47" i="27" s="1"/>
  <c r="E73" i="46"/>
  <c r="E74" i="46" s="1"/>
  <c r="F74" i="46" s="1"/>
  <c r="F72" i="46"/>
  <c r="F71" i="46"/>
  <c r="F70" i="46"/>
  <c r="F69" i="46"/>
  <c r="F68" i="46"/>
  <c r="F67" i="46"/>
  <c r="F66" i="46"/>
  <c r="F65" i="46"/>
  <c r="F64" i="46"/>
  <c r="F63" i="46"/>
  <c r="F62" i="46"/>
  <c r="F61" i="46"/>
  <c r="F60" i="46"/>
  <c r="F59" i="46"/>
  <c r="F58" i="46"/>
  <c r="E50" i="46"/>
  <c r="F50" i="46" s="1"/>
  <c r="F49" i="46"/>
  <c r="F48" i="46"/>
  <c r="F47" i="46"/>
  <c r="F46" i="46"/>
  <c r="F45" i="46"/>
  <c r="F44" i="46"/>
  <c r="F43" i="46"/>
  <c r="F42" i="46"/>
  <c r="F41" i="46"/>
  <c r="F40" i="46"/>
  <c r="F39" i="46"/>
  <c r="F38" i="46"/>
  <c r="F37" i="46"/>
  <c r="F36" i="46"/>
  <c r="F35" i="46"/>
  <c r="F34" i="46"/>
  <c r="F33" i="46"/>
  <c r="F32" i="46"/>
  <c r="E24" i="46"/>
  <c r="F24" i="46" s="1"/>
  <c r="F23" i="46"/>
  <c r="F22" i="46"/>
  <c r="F21" i="46"/>
  <c r="F20" i="46"/>
  <c r="F19" i="46"/>
  <c r="F18" i="46"/>
  <c r="F17" i="46"/>
  <c r="F16" i="46"/>
  <c r="F15" i="46"/>
  <c r="F14" i="46"/>
  <c r="F13" i="46"/>
  <c r="F12" i="46"/>
  <c r="F11" i="46"/>
  <c r="F10" i="46"/>
  <c r="F9" i="46"/>
  <c r="F8" i="46"/>
  <c r="F7" i="46"/>
  <c r="F6" i="46"/>
  <c r="F50" i="50" l="1"/>
  <c r="F24" i="50"/>
  <c r="F25" i="50"/>
  <c r="E82" i="50"/>
  <c r="F82" i="50" s="1"/>
  <c r="F51" i="50"/>
  <c r="E74" i="50"/>
  <c r="F74" i="50" s="1"/>
  <c r="E25" i="49"/>
  <c r="E51" i="49"/>
  <c r="E25" i="48"/>
  <c r="E51" i="48"/>
  <c r="F50" i="47"/>
  <c r="F24" i="47"/>
  <c r="F25" i="47"/>
  <c r="E82" i="47"/>
  <c r="F82" i="47" s="1"/>
  <c r="F51" i="47"/>
  <c r="E74" i="47"/>
  <c r="F74" i="47" s="1"/>
  <c r="J6" i="27"/>
  <c r="J14" i="27" s="1"/>
  <c r="F73" i="46"/>
  <c r="J7" i="27"/>
  <c r="J15" i="27" s="1"/>
  <c r="J63" i="27"/>
  <c r="E25" i="46"/>
  <c r="E51" i="46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7" i="37"/>
  <c r="F6" i="37"/>
  <c r="F49" i="37"/>
  <c r="F48" i="37"/>
  <c r="F47" i="37"/>
  <c r="F46" i="37"/>
  <c r="F45" i="37"/>
  <c r="F44" i="37"/>
  <c r="F43" i="37"/>
  <c r="F42" i="37"/>
  <c r="F41" i="37"/>
  <c r="F40" i="37"/>
  <c r="F39" i="37"/>
  <c r="F38" i="37"/>
  <c r="F37" i="37"/>
  <c r="F36" i="37"/>
  <c r="F35" i="37"/>
  <c r="F34" i="37"/>
  <c r="F33" i="37"/>
  <c r="F32" i="37"/>
  <c r="F72" i="37"/>
  <c r="F71" i="37"/>
  <c r="F70" i="37"/>
  <c r="F69" i="37"/>
  <c r="F68" i="37"/>
  <c r="F67" i="37"/>
  <c r="F66" i="37"/>
  <c r="F65" i="37"/>
  <c r="F64" i="37"/>
  <c r="F63" i="37"/>
  <c r="F62" i="37"/>
  <c r="F61" i="37"/>
  <c r="F60" i="37"/>
  <c r="F59" i="37"/>
  <c r="F58" i="37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7" i="38"/>
  <c r="F6" i="38"/>
  <c r="F49" i="38"/>
  <c r="F48" i="38"/>
  <c r="F47" i="38"/>
  <c r="F46" i="38"/>
  <c r="F45" i="38"/>
  <c r="F44" i="38"/>
  <c r="F43" i="38"/>
  <c r="F42" i="38"/>
  <c r="F41" i="38"/>
  <c r="F40" i="38"/>
  <c r="F39" i="38"/>
  <c r="F38" i="38"/>
  <c r="F37" i="38"/>
  <c r="F36" i="38"/>
  <c r="F35" i="38"/>
  <c r="F34" i="38"/>
  <c r="F33" i="38"/>
  <c r="F32" i="38"/>
  <c r="F72" i="38"/>
  <c r="F71" i="38"/>
  <c r="F70" i="38"/>
  <c r="F69" i="38"/>
  <c r="F68" i="38"/>
  <c r="F67" i="38"/>
  <c r="F66" i="38"/>
  <c r="F65" i="38"/>
  <c r="F64" i="38"/>
  <c r="F63" i="38"/>
  <c r="F62" i="38"/>
  <c r="F61" i="38"/>
  <c r="F60" i="38"/>
  <c r="F59" i="38"/>
  <c r="F58" i="38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72" i="40"/>
  <c r="F71" i="40"/>
  <c r="F70" i="40"/>
  <c r="F69" i="40"/>
  <c r="F68" i="40"/>
  <c r="F67" i="40"/>
  <c r="F66" i="40"/>
  <c r="F65" i="40"/>
  <c r="F64" i="40"/>
  <c r="F63" i="40"/>
  <c r="F62" i="40"/>
  <c r="F61" i="40"/>
  <c r="F60" i="40"/>
  <c r="F59" i="40"/>
  <c r="F58" i="40"/>
  <c r="F49" i="40"/>
  <c r="F48" i="40"/>
  <c r="F47" i="40"/>
  <c r="F46" i="40"/>
  <c r="F45" i="40"/>
  <c r="F44" i="40"/>
  <c r="F43" i="40"/>
  <c r="F42" i="40"/>
  <c r="F41" i="40"/>
  <c r="F40" i="40"/>
  <c r="F39" i="40"/>
  <c r="F38" i="40"/>
  <c r="F37" i="40"/>
  <c r="F36" i="40"/>
  <c r="F35" i="40"/>
  <c r="F34" i="40"/>
  <c r="F33" i="40"/>
  <c r="F32" i="40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10" i="42"/>
  <c r="F9" i="42"/>
  <c r="F8" i="42"/>
  <c r="F7" i="42"/>
  <c r="F6" i="42"/>
  <c r="F49" i="42"/>
  <c r="F48" i="42"/>
  <c r="F47" i="42"/>
  <c r="F46" i="42"/>
  <c r="F45" i="42"/>
  <c r="F44" i="42"/>
  <c r="F43" i="42"/>
  <c r="F42" i="42"/>
  <c r="F41" i="42"/>
  <c r="F40" i="42"/>
  <c r="F39" i="42"/>
  <c r="F38" i="42"/>
  <c r="F37" i="42"/>
  <c r="F36" i="42"/>
  <c r="F35" i="42"/>
  <c r="F34" i="42"/>
  <c r="F33" i="42"/>
  <c r="F32" i="42"/>
  <c r="F72" i="42"/>
  <c r="F71" i="42"/>
  <c r="F70" i="42"/>
  <c r="F69" i="42"/>
  <c r="F68" i="42"/>
  <c r="F67" i="42"/>
  <c r="F66" i="42"/>
  <c r="F65" i="42"/>
  <c r="F64" i="42"/>
  <c r="F63" i="42"/>
  <c r="F62" i="42"/>
  <c r="F61" i="42"/>
  <c r="F60" i="42"/>
  <c r="F59" i="42"/>
  <c r="F58" i="42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  <c r="F7" i="43"/>
  <c r="F6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6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72" i="45"/>
  <c r="F71" i="45"/>
  <c r="F70" i="45"/>
  <c r="F69" i="45"/>
  <c r="F68" i="45"/>
  <c r="F67" i="45"/>
  <c r="F66" i="45"/>
  <c r="F65" i="45"/>
  <c r="F64" i="45"/>
  <c r="F63" i="45"/>
  <c r="F62" i="45"/>
  <c r="F61" i="45"/>
  <c r="F60" i="45"/>
  <c r="F59" i="45"/>
  <c r="F58" i="45"/>
  <c r="F49" i="45"/>
  <c r="F48" i="45"/>
  <c r="F47" i="45"/>
  <c r="F46" i="45"/>
  <c r="F45" i="45"/>
  <c r="F44" i="45"/>
  <c r="F43" i="45"/>
  <c r="F42" i="45"/>
  <c r="F41" i="45"/>
  <c r="F40" i="45"/>
  <c r="F39" i="45"/>
  <c r="F38" i="45"/>
  <c r="F37" i="45"/>
  <c r="F36" i="45"/>
  <c r="F35" i="45"/>
  <c r="F34" i="45"/>
  <c r="F33" i="45"/>
  <c r="F32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9" i="45"/>
  <c r="F8" i="45"/>
  <c r="F7" i="45"/>
  <c r="F6" i="45"/>
  <c r="E81" i="50" l="1"/>
  <c r="F81" i="50" s="1"/>
  <c r="E82" i="49"/>
  <c r="F82" i="49" s="1"/>
  <c r="F51" i="49"/>
  <c r="E81" i="49"/>
  <c r="F81" i="49" s="1"/>
  <c r="F25" i="49"/>
  <c r="E82" i="48"/>
  <c r="F82" i="48" s="1"/>
  <c r="F51" i="48"/>
  <c r="E81" i="48"/>
  <c r="F81" i="48" s="1"/>
  <c r="F25" i="48"/>
  <c r="E81" i="47"/>
  <c r="F81" i="47" s="1"/>
  <c r="E82" i="46"/>
  <c r="F82" i="46" s="1"/>
  <c r="F51" i="46"/>
  <c r="E81" i="46"/>
  <c r="F81" i="46" s="1"/>
  <c r="F25" i="46"/>
  <c r="I25" i="27" l="1"/>
  <c r="I49" i="27" s="1"/>
  <c r="I26" i="27"/>
  <c r="I50" i="27" s="1"/>
  <c r="I27" i="27"/>
  <c r="I51" i="27" s="1"/>
  <c r="I28" i="27"/>
  <c r="I52" i="27" s="1"/>
  <c r="I29" i="27"/>
  <c r="I53" i="27" s="1"/>
  <c r="I30" i="27"/>
  <c r="I54" i="27" s="1"/>
  <c r="I31" i="27"/>
  <c r="I55" i="27" s="1"/>
  <c r="I32" i="27"/>
  <c r="I56" i="27" s="1"/>
  <c r="I33" i="27"/>
  <c r="I57" i="27" s="1"/>
  <c r="I34" i="27"/>
  <c r="I58" i="27" s="1"/>
  <c r="I35" i="27"/>
  <c r="I59" i="27" s="1"/>
  <c r="I36" i="27"/>
  <c r="I60" i="27" s="1"/>
  <c r="I37" i="27"/>
  <c r="I61" i="27" s="1"/>
  <c r="I38" i="27"/>
  <c r="I62" i="27" s="1"/>
  <c r="I39" i="27"/>
  <c r="I63" i="27" s="1"/>
  <c r="I40" i="27"/>
  <c r="I64" i="27" s="1"/>
  <c r="I24" i="27"/>
  <c r="I48" i="27" s="1"/>
  <c r="I23" i="27"/>
  <c r="I47" i="27" s="1"/>
  <c r="E73" i="45" l="1"/>
  <c r="E50" i="45"/>
  <c r="E24" i="45"/>
  <c r="E25" i="45" l="1"/>
  <c r="F24" i="45"/>
  <c r="I6" i="27"/>
  <c r="I14" i="27" s="1"/>
  <c r="E51" i="45"/>
  <c r="F50" i="45"/>
  <c r="I7" i="27"/>
  <c r="I15" i="27" s="1"/>
  <c r="E74" i="45"/>
  <c r="F74" i="45" s="1"/>
  <c r="F73" i="45"/>
  <c r="H24" i="27"/>
  <c r="H48" i="27" s="1"/>
  <c r="H25" i="27"/>
  <c r="H49" i="27" s="1"/>
  <c r="H26" i="27"/>
  <c r="H50" i="27" s="1"/>
  <c r="H27" i="27"/>
  <c r="H51" i="27" s="1"/>
  <c r="H28" i="27"/>
  <c r="H52" i="27" s="1"/>
  <c r="H29" i="27"/>
  <c r="H53" i="27" s="1"/>
  <c r="H30" i="27"/>
  <c r="H54" i="27" s="1"/>
  <c r="H31" i="27"/>
  <c r="H55" i="27" s="1"/>
  <c r="H32" i="27"/>
  <c r="H56" i="27" s="1"/>
  <c r="H33" i="27"/>
  <c r="H57" i="27" s="1"/>
  <c r="H34" i="27"/>
  <c r="H58" i="27" s="1"/>
  <c r="H35" i="27"/>
  <c r="H59" i="27" s="1"/>
  <c r="H36" i="27"/>
  <c r="H60" i="27" s="1"/>
  <c r="H37" i="27"/>
  <c r="H61" i="27" s="1"/>
  <c r="H38" i="27"/>
  <c r="H62" i="27" s="1"/>
  <c r="H39" i="27"/>
  <c r="H63" i="27" s="1"/>
  <c r="H40" i="27"/>
  <c r="H64" i="27" s="1"/>
  <c r="H23" i="27"/>
  <c r="H47" i="27" s="1"/>
  <c r="E73" i="44"/>
  <c r="F73" i="44" s="1"/>
  <c r="E50" i="44"/>
  <c r="E24" i="44"/>
  <c r="E25" i="44" l="1"/>
  <c r="F24" i="44"/>
  <c r="E51" i="44"/>
  <c r="F50" i="44"/>
  <c r="E74" i="44"/>
  <c r="F74" i="44" s="1"/>
  <c r="H7" i="27"/>
  <c r="H15" i="27" s="1"/>
  <c r="E82" i="45"/>
  <c r="F82" i="45" s="1"/>
  <c r="F51" i="45"/>
  <c r="H6" i="27"/>
  <c r="H14" i="27" s="1"/>
  <c r="E81" i="45"/>
  <c r="F81" i="45" s="1"/>
  <c r="F25" i="45"/>
  <c r="G24" i="27"/>
  <c r="G48" i="27" s="1"/>
  <c r="G25" i="27"/>
  <c r="G49" i="27" s="1"/>
  <c r="G26" i="27"/>
  <c r="G50" i="27" s="1"/>
  <c r="G27" i="27"/>
  <c r="G51" i="27" s="1"/>
  <c r="G28" i="27"/>
  <c r="G52" i="27" s="1"/>
  <c r="G29" i="27"/>
  <c r="G53" i="27" s="1"/>
  <c r="G30" i="27"/>
  <c r="G54" i="27" s="1"/>
  <c r="G31" i="27"/>
  <c r="G55" i="27" s="1"/>
  <c r="G32" i="27"/>
  <c r="G56" i="27" s="1"/>
  <c r="G33" i="27"/>
  <c r="G57" i="27" s="1"/>
  <c r="G34" i="27"/>
  <c r="G58" i="27" s="1"/>
  <c r="G35" i="27"/>
  <c r="G59" i="27" s="1"/>
  <c r="G36" i="27"/>
  <c r="G60" i="27" s="1"/>
  <c r="G37" i="27"/>
  <c r="G61" i="27" s="1"/>
  <c r="G38" i="27"/>
  <c r="G62" i="27" s="1"/>
  <c r="G39" i="27"/>
  <c r="G63" i="27" s="1"/>
  <c r="G40" i="27"/>
  <c r="G64" i="27" s="1"/>
  <c r="G23" i="27"/>
  <c r="G47" i="27" s="1"/>
  <c r="F23" i="27"/>
  <c r="F47" i="27" s="1"/>
  <c r="E23" i="27"/>
  <c r="E47" i="27" s="1"/>
  <c r="E73" i="43"/>
  <c r="E50" i="43"/>
  <c r="G7" i="27" s="1"/>
  <c r="G15" i="27" s="1"/>
  <c r="E24" i="43"/>
  <c r="E74" i="43" l="1"/>
  <c r="F74" i="43" s="1"/>
  <c r="F73" i="43"/>
  <c r="E25" i="43"/>
  <c r="F24" i="43"/>
  <c r="E51" i="43"/>
  <c r="F50" i="43"/>
  <c r="G6" i="27"/>
  <c r="G14" i="27" s="1"/>
  <c r="E82" i="44"/>
  <c r="F82" i="44" s="1"/>
  <c r="F51" i="44"/>
  <c r="E81" i="44"/>
  <c r="F81" i="44" s="1"/>
  <c r="F25" i="44"/>
  <c r="F24" i="27"/>
  <c r="F48" i="27" s="1"/>
  <c r="F25" i="27"/>
  <c r="F49" i="27" s="1"/>
  <c r="F26" i="27"/>
  <c r="F50" i="27" s="1"/>
  <c r="F27" i="27"/>
  <c r="F51" i="27" s="1"/>
  <c r="F28" i="27"/>
  <c r="F52" i="27" s="1"/>
  <c r="F29" i="27"/>
  <c r="F53" i="27" s="1"/>
  <c r="F30" i="27"/>
  <c r="F54" i="27" s="1"/>
  <c r="F31" i="27"/>
  <c r="F55" i="27" s="1"/>
  <c r="F32" i="27"/>
  <c r="F56" i="27" s="1"/>
  <c r="F33" i="27"/>
  <c r="F57" i="27" s="1"/>
  <c r="F34" i="27"/>
  <c r="F58" i="27" s="1"/>
  <c r="F35" i="27"/>
  <c r="F59" i="27" s="1"/>
  <c r="F36" i="27"/>
  <c r="F60" i="27" s="1"/>
  <c r="F37" i="27"/>
  <c r="F61" i="27" s="1"/>
  <c r="F38" i="27"/>
  <c r="F62" i="27" s="1"/>
  <c r="F39" i="27"/>
  <c r="F63" i="27" s="1"/>
  <c r="F40" i="27"/>
  <c r="F64" i="27" s="1"/>
  <c r="E73" i="42"/>
  <c r="F73" i="42" s="1"/>
  <c r="E50" i="42"/>
  <c r="E24" i="42"/>
  <c r="E25" i="42" l="1"/>
  <c r="F24" i="42"/>
  <c r="F6" i="27"/>
  <c r="F14" i="27" s="1"/>
  <c r="E51" i="42"/>
  <c r="F50" i="42"/>
  <c r="E74" i="42"/>
  <c r="F74" i="42" s="1"/>
  <c r="F7" i="27"/>
  <c r="F15" i="27" s="1"/>
  <c r="E82" i="43"/>
  <c r="F82" i="43" s="1"/>
  <c r="F51" i="43"/>
  <c r="E81" i="43"/>
  <c r="F81" i="43" s="1"/>
  <c r="F25" i="43"/>
  <c r="E24" i="27"/>
  <c r="E48" i="27" s="1"/>
  <c r="E25" i="27"/>
  <c r="E49" i="27" s="1"/>
  <c r="E26" i="27"/>
  <c r="E50" i="27" s="1"/>
  <c r="E27" i="27"/>
  <c r="E51" i="27" s="1"/>
  <c r="E28" i="27"/>
  <c r="E52" i="27" s="1"/>
  <c r="E29" i="27"/>
  <c r="E53" i="27" s="1"/>
  <c r="E30" i="27"/>
  <c r="E54" i="27" s="1"/>
  <c r="E31" i="27"/>
  <c r="E55" i="27" s="1"/>
  <c r="E32" i="27"/>
  <c r="E56" i="27" s="1"/>
  <c r="E33" i="27"/>
  <c r="E57" i="27" s="1"/>
  <c r="E34" i="27"/>
  <c r="E58" i="27" s="1"/>
  <c r="E35" i="27"/>
  <c r="E59" i="27" s="1"/>
  <c r="E36" i="27"/>
  <c r="E60" i="27" s="1"/>
  <c r="E37" i="27"/>
  <c r="E61" i="27" s="1"/>
  <c r="E38" i="27"/>
  <c r="E62" i="27" s="1"/>
  <c r="E39" i="27"/>
  <c r="E63" i="27" s="1"/>
  <c r="E40" i="27"/>
  <c r="E64" i="27" s="1"/>
  <c r="E73" i="40"/>
  <c r="E50" i="40"/>
  <c r="E24" i="40"/>
  <c r="E51" i="40" l="1"/>
  <c r="F50" i="40"/>
  <c r="E25" i="40"/>
  <c r="F24" i="40"/>
  <c r="E74" i="40"/>
  <c r="F74" i="40" s="1"/>
  <c r="F73" i="40"/>
  <c r="E6" i="27"/>
  <c r="E14" i="27" s="1"/>
  <c r="E82" i="42"/>
  <c r="F82" i="42" s="1"/>
  <c r="F51" i="42"/>
  <c r="E81" i="42"/>
  <c r="F81" i="42" s="1"/>
  <c r="F25" i="42"/>
  <c r="E7" i="27"/>
  <c r="E15" i="27" s="1"/>
  <c r="D24" i="27"/>
  <c r="D48" i="27" s="1"/>
  <c r="D25" i="27"/>
  <c r="D49" i="27" s="1"/>
  <c r="D26" i="27"/>
  <c r="D50" i="27" s="1"/>
  <c r="D27" i="27"/>
  <c r="D51" i="27" s="1"/>
  <c r="D28" i="27"/>
  <c r="D52" i="27" s="1"/>
  <c r="D29" i="27"/>
  <c r="D53" i="27" s="1"/>
  <c r="D30" i="27"/>
  <c r="D54" i="27" s="1"/>
  <c r="D31" i="27"/>
  <c r="D55" i="27" s="1"/>
  <c r="D32" i="27"/>
  <c r="D56" i="27" s="1"/>
  <c r="D33" i="27"/>
  <c r="D57" i="27" s="1"/>
  <c r="D34" i="27"/>
  <c r="D58" i="27" s="1"/>
  <c r="D35" i="27"/>
  <c r="D59" i="27" s="1"/>
  <c r="D36" i="27"/>
  <c r="D60" i="27" s="1"/>
  <c r="D37" i="27"/>
  <c r="D61" i="27" s="1"/>
  <c r="D38" i="27"/>
  <c r="D62" i="27" s="1"/>
  <c r="D39" i="27"/>
  <c r="D63" i="27" s="1"/>
  <c r="D40" i="27"/>
  <c r="D64" i="27" s="1"/>
  <c r="D23" i="27"/>
  <c r="D47" i="27" s="1"/>
  <c r="C23" i="27"/>
  <c r="C47" i="27" s="1"/>
  <c r="D6" i="27"/>
  <c r="D14" i="27" s="1"/>
  <c r="E73" i="38"/>
  <c r="E50" i="38"/>
  <c r="E24" i="38"/>
  <c r="E51" i="38" l="1"/>
  <c r="F50" i="38"/>
  <c r="E25" i="38"/>
  <c r="F24" i="38"/>
  <c r="E74" i="38"/>
  <c r="F74" i="38" s="1"/>
  <c r="F73" i="38"/>
  <c r="D7" i="27"/>
  <c r="D15" i="27" s="1"/>
  <c r="E81" i="40"/>
  <c r="F81" i="40" s="1"/>
  <c r="F25" i="40"/>
  <c r="E82" i="40"/>
  <c r="F82" i="40" s="1"/>
  <c r="F51" i="40"/>
  <c r="J41" i="27"/>
  <c r="J65" i="27" s="1"/>
  <c r="E81" i="38" l="1"/>
  <c r="F81" i="38" s="1"/>
  <c r="F25" i="38"/>
  <c r="E82" i="38"/>
  <c r="F82" i="38" s="1"/>
  <c r="F51" i="38"/>
  <c r="C40" i="27"/>
  <c r="C64" i="27" s="1"/>
  <c r="C39" i="27"/>
  <c r="C63" i="27" s="1"/>
  <c r="C38" i="27"/>
  <c r="C62" i="27" s="1"/>
  <c r="C37" i="27"/>
  <c r="C61" i="27" s="1"/>
  <c r="C36" i="27"/>
  <c r="C60" i="27" s="1"/>
  <c r="C35" i="27"/>
  <c r="C59" i="27" s="1"/>
  <c r="C34" i="27"/>
  <c r="C58" i="27" s="1"/>
  <c r="C33" i="27"/>
  <c r="C57" i="27" s="1"/>
  <c r="C32" i="27"/>
  <c r="C56" i="27" s="1"/>
  <c r="C31" i="27"/>
  <c r="C55" i="27" s="1"/>
  <c r="C30" i="27"/>
  <c r="C54" i="27" s="1"/>
  <c r="C29" i="27"/>
  <c r="C53" i="27" s="1"/>
  <c r="C28" i="27"/>
  <c r="C52" i="27" s="1"/>
  <c r="C27" i="27"/>
  <c r="C51" i="27" s="1"/>
  <c r="C26" i="27"/>
  <c r="C50" i="27" s="1"/>
  <c r="C25" i="27"/>
  <c r="C49" i="27" s="1"/>
  <c r="C24" i="27"/>
  <c r="C48" i="27" s="1"/>
  <c r="L8" i="27" l="1"/>
  <c r="L16" i="27" s="1"/>
  <c r="N41" i="27" l="1"/>
  <c r="N65" i="27" s="1"/>
  <c r="N8" i="27"/>
  <c r="N16" i="27" s="1"/>
  <c r="M41" i="27" l="1"/>
  <c r="M65" i="27" s="1"/>
  <c r="M8" i="27"/>
  <c r="M16" i="27" s="1"/>
  <c r="L41" i="27" l="1"/>
  <c r="L65" i="27" s="1"/>
  <c r="K41" i="27" l="1"/>
  <c r="K65" i="27" s="1"/>
  <c r="K8" i="27"/>
  <c r="K16" i="27" s="1"/>
  <c r="K86" i="27" l="1"/>
  <c r="J8" i="27"/>
  <c r="I41" i="27"/>
  <c r="I65" i="27" s="1"/>
  <c r="I8" i="27"/>
  <c r="H41" i="27"/>
  <c r="H65" i="27" s="1"/>
  <c r="H8" i="27"/>
  <c r="H16" i="27" s="1"/>
  <c r="G41" i="27"/>
  <c r="G65" i="27" s="1"/>
  <c r="G8" i="27"/>
  <c r="G16" i="27" s="1"/>
  <c r="F41" i="27"/>
  <c r="F65" i="27" s="1"/>
  <c r="F8" i="27"/>
  <c r="F16" i="27" s="1"/>
  <c r="E41" i="27"/>
  <c r="E65" i="27" s="1"/>
  <c r="E8" i="27"/>
  <c r="E16" i="27" s="1"/>
  <c r="D8" i="27"/>
  <c r="D16" i="27" s="1"/>
  <c r="D41" i="27"/>
  <c r="D65" i="27" s="1"/>
  <c r="O38" i="27"/>
  <c r="O62" i="27" s="1"/>
  <c r="O33" i="27"/>
  <c r="O57" i="27" s="1"/>
  <c r="O28" i="27"/>
  <c r="O52" i="27" s="1"/>
  <c r="O24" i="27"/>
  <c r="O48" i="27" s="1"/>
  <c r="N86" i="27"/>
  <c r="M86" i="27"/>
  <c r="L86" i="27"/>
  <c r="M76" i="27"/>
  <c r="L76" i="27"/>
  <c r="E73" i="37"/>
  <c r="F73" i="37" s="1"/>
  <c r="E50" i="37"/>
  <c r="E24" i="37"/>
  <c r="F24" i="37" s="1"/>
  <c r="N76" i="27"/>
  <c r="I16" i="27" l="1"/>
  <c r="I85" i="27"/>
  <c r="J16" i="27"/>
  <c r="J83" i="27"/>
  <c r="J73" i="27"/>
  <c r="J72" i="27"/>
  <c r="J74" i="27"/>
  <c r="J85" i="27"/>
  <c r="J84" i="27"/>
  <c r="C7" i="27"/>
  <c r="C15" i="27" s="1"/>
  <c r="F50" i="37"/>
  <c r="E85" i="27"/>
  <c r="E83" i="27"/>
  <c r="E86" i="27" s="1"/>
  <c r="E84" i="27"/>
  <c r="E73" i="27"/>
  <c r="E74" i="27"/>
  <c r="E72" i="27"/>
  <c r="E75" i="27" s="1"/>
  <c r="F84" i="27"/>
  <c r="F85" i="27"/>
  <c r="F83" i="27"/>
  <c r="F74" i="27"/>
  <c r="F72" i="27"/>
  <c r="F73" i="27"/>
  <c r="G85" i="27"/>
  <c r="G83" i="27"/>
  <c r="G84" i="27"/>
  <c r="G72" i="27"/>
  <c r="G74" i="27"/>
  <c r="G73" i="27"/>
  <c r="H85" i="27"/>
  <c r="H83" i="27"/>
  <c r="H84" i="27"/>
  <c r="H72" i="27"/>
  <c r="H73" i="27"/>
  <c r="H74" i="27"/>
  <c r="I83" i="27"/>
  <c r="I84" i="27"/>
  <c r="I73" i="27"/>
  <c r="I74" i="27"/>
  <c r="I72" i="27"/>
  <c r="D84" i="27"/>
  <c r="D85" i="27"/>
  <c r="D83" i="27"/>
  <c r="D73" i="27"/>
  <c r="D74" i="27"/>
  <c r="D72" i="27"/>
  <c r="D75" i="27" s="1"/>
  <c r="K76" i="27"/>
  <c r="G86" i="27"/>
  <c r="C6" i="27"/>
  <c r="C14" i="27" s="1"/>
  <c r="E51" i="37"/>
  <c r="E74" i="37"/>
  <c r="F74" i="37" s="1"/>
  <c r="O39" i="27"/>
  <c r="O63" i="27" s="1"/>
  <c r="O40" i="27"/>
  <c r="O64" i="27" s="1"/>
  <c r="O37" i="27"/>
  <c r="O61" i="27" s="1"/>
  <c r="O36" i="27"/>
  <c r="O60" i="27" s="1"/>
  <c r="O35" i="27"/>
  <c r="O59" i="27" s="1"/>
  <c r="O34" i="27"/>
  <c r="O58" i="27" s="1"/>
  <c r="O31" i="27"/>
  <c r="O55" i="27" s="1"/>
  <c r="O30" i="27"/>
  <c r="O54" i="27" s="1"/>
  <c r="O29" i="27"/>
  <c r="O53" i="27" s="1"/>
  <c r="O27" i="27"/>
  <c r="O51" i="27" s="1"/>
  <c r="O26" i="27"/>
  <c r="O50" i="27" s="1"/>
  <c r="C41" i="27"/>
  <c r="C65" i="27" s="1"/>
  <c r="O25" i="27"/>
  <c r="O49" i="27" s="1"/>
  <c r="E25" i="37"/>
  <c r="O32" i="27"/>
  <c r="O56" i="27" s="1"/>
  <c r="O23" i="27"/>
  <c r="O47" i="27" s="1"/>
  <c r="E81" i="37" l="1"/>
  <c r="F81" i="37" s="1"/>
  <c r="F25" i="37"/>
  <c r="E82" i="37"/>
  <c r="F82" i="37" s="1"/>
  <c r="F51" i="37"/>
  <c r="I75" i="27"/>
  <c r="I86" i="27"/>
  <c r="J75" i="27"/>
  <c r="F86" i="27"/>
  <c r="H75" i="27"/>
  <c r="G75" i="27"/>
  <c r="G76" i="27" s="1"/>
  <c r="F75" i="27"/>
  <c r="F76" i="27" s="1"/>
  <c r="I76" i="27"/>
  <c r="J86" i="27"/>
  <c r="H86" i="27"/>
  <c r="J76" i="27"/>
  <c r="E76" i="27"/>
  <c r="D86" i="27"/>
  <c r="D76" i="27"/>
  <c r="C8" i="27"/>
  <c r="C16" i="27" s="1"/>
  <c r="O41" i="27"/>
  <c r="O65" i="27" s="1"/>
  <c r="H76" i="27"/>
  <c r="P52" i="27" l="1"/>
  <c r="P48" i="27"/>
  <c r="P62" i="27"/>
  <c r="P57" i="27"/>
  <c r="P64" i="27"/>
  <c r="P58" i="27"/>
  <c r="P51" i="27"/>
  <c r="P63" i="27"/>
  <c r="P59" i="27"/>
  <c r="P53" i="27"/>
  <c r="P49" i="27"/>
  <c r="P60" i="27"/>
  <c r="P54" i="27"/>
  <c r="P47" i="27"/>
  <c r="P61" i="27"/>
  <c r="P55" i="27"/>
  <c r="P50" i="27"/>
  <c r="P56" i="27"/>
  <c r="C85" i="27"/>
  <c r="C84" i="27"/>
  <c r="C83" i="27"/>
  <c r="C73" i="27"/>
  <c r="C72" i="27"/>
  <c r="C74" i="27"/>
  <c r="P38" i="27"/>
  <c r="P34" i="27"/>
  <c r="P30" i="27"/>
  <c r="P26" i="27"/>
  <c r="P29" i="27"/>
  <c r="P36" i="27"/>
  <c r="P28" i="27"/>
  <c r="P37" i="27"/>
  <c r="P40" i="27"/>
  <c r="P39" i="27"/>
  <c r="P35" i="27"/>
  <c r="P31" i="27"/>
  <c r="P27" i="27"/>
  <c r="P33" i="27"/>
  <c r="P25" i="27"/>
  <c r="P32" i="27"/>
  <c r="P24" i="27"/>
  <c r="P23" i="27"/>
  <c r="P65" i="27" l="1"/>
  <c r="C86" i="27"/>
  <c r="C75" i="27"/>
  <c r="C76" i="27" s="1"/>
  <c r="P41" i="27"/>
</calcChain>
</file>

<file path=xl/sharedStrings.xml><?xml version="1.0" encoding="utf-8"?>
<sst xmlns="http://schemas.openxmlformats.org/spreadsheetml/2006/main" count="1787" uniqueCount="125">
  <si>
    <t>Brojčana oznaka</t>
  </si>
  <si>
    <t>Troslovna oznaka</t>
  </si>
  <si>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</si>
  <si>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</si>
  <si>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</si>
  <si>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</si>
  <si>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</si>
  <si>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</si>
  <si>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</si>
  <si>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</si>
  <si>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</si>
  <si>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</si>
  <si>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</si>
  <si>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</si>
  <si>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</si>
  <si>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978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</si>
  <si>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</si>
  <si>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</si>
  <si>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</si>
  <si>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</si>
  <si>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</si>
  <si>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</si>
  <si>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</si>
  <si>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</si>
  <si>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</si>
  <si>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</si>
  <si>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</si>
  <si>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</si>
  <si>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</si>
  <si>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</si>
  <si>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EUR</t>
  </si>
  <si>
    <t>PLN</t>
  </si>
  <si>
    <t>Ukupno</t>
  </si>
  <si>
    <t>Ukupan promet ovlaštenih mjenjača</t>
  </si>
  <si>
    <t>Ostale valute</t>
  </si>
  <si>
    <t xml:space="preserve">Odnos otkupa i prodaje strane gotovine i čekova </t>
  </si>
  <si>
    <t xml:space="preserve">Otkup strane gotovine i čekova </t>
  </si>
  <si>
    <t xml:space="preserve">Prodaja strane gotovine </t>
  </si>
  <si>
    <t>643</t>
  </si>
  <si>
    <t>RUB</t>
  </si>
  <si>
    <t>946</t>
  </si>
  <si>
    <t>RON</t>
  </si>
  <si>
    <t>975</t>
  </si>
  <si>
    <t>BGN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</si>
  <si>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</si>
  <si>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</si>
  <si>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</si>
  <si>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</si>
  <si>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</si>
  <si>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</si>
  <si>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</si>
  <si>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</si>
  <si>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</si>
  <si>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</si>
  <si>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</si>
  <si>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Udio</t>
  </si>
  <si>
    <t>Valuta</t>
  </si>
  <si>
    <t>Ukupan iznos otkupa</t>
  </si>
  <si>
    <t>U originalnoj valuti</t>
  </si>
  <si>
    <t>U kunama</t>
  </si>
  <si>
    <t>Ukupan iznos prodaje</t>
  </si>
  <si>
    <t>u kunama</t>
  </si>
  <si>
    <t>Promet po valutama</t>
  </si>
  <si>
    <t>u kunama i postocima</t>
  </si>
  <si>
    <t>u postocima</t>
  </si>
  <si>
    <t>Udio valuta u ukupnom prometu ovlaštenih mjenjača</t>
  </si>
  <si>
    <t>Otkup strane gotovine</t>
  </si>
  <si>
    <t>Prodaja strane gotovine</t>
  </si>
  <si>
    <t>Otkup čekova</t>
  </si>
  <si>
    <t>Prosinac</t>
  </si>
  <si>
    <t>Otkupljena strana gotovina u siječnju 2022.</t>
  </si>
  <si>
    <t>Prodana strana gotovina u siječnju 2022.</t>
  </si>
  <si>
    <t>Otkupljeni čekovi koji glase na stranu valutu u siječnju 2022.</t>
  </si>
  <si>
    <t>Ukupan promet ovlaštenih mjenjača u siječnju 2022.</t>
  </si>
  <si>
    <t>Otkupljena strana gotovina u veljači 2022.</t>
  </si>
  <si>
    <t>Prodana strana gotovina u veljači 2022.</t>
  </si>
  <si>
    <t>Otkupljeni čekovi koji glase na stranu valutu u veljači 2022.</t>
  </si>
  <si>
    <t>Ukupan promet ovlaštenih mjenjača u veljači 2022.</t>
  </si>
  <si>
    <t>Otkupljena strana gotovina u ožujku 2022.</t>
  </si>
  <si>
    <t>Prodana strana gotovina u ožujku 2022.</t>
  </si>
  <si>
    <t>Otkupljeni čekovi koji glase na stranu valutu u ožujku 2022.</t>
  </si>
  <si>
    <t>Ukupan promet ovlaštenih mjenjača u ožujku 2022.</t>
  </si>
  <si>
    <t>Otkupljena strana gotovina u travnju 2022.</t>
  </si>
  <si>
    <t>Prodana strana gotovina u travnju 2022.</t>
  </si>
  <si>
    <t>Otkupljeni čekovi koji glase na stranu valutu u travnju 2022.</t>
  </si>
  <si>
    <t>Ukupan promet ovlaštenih mjenjača u travnju 2022.</t>
  </si>
  <si>
    <t>Otkupljena strana gotovina u svibnju 2022.</t>
  </si>
  <si>
    <t>Prodana strana gotovina u svibnju 2022.</t>
  </si>
  <si>
    <t>Otkupljeni čekovi koji glase na stranu valutu u svibnju 2022.</t>
  </si>
  <si>
    <t>Ukupan promet ovlaštenih mjenjača u svibnju 2022.</t>
  </si>
  <si>
    <t>Otkupljena strana gotovina u lipnju 2022.</t>
  </si>
  <si>
    <t>Prodana strana gotovina u lipnju 2022.</t>
  </si>
  <si>
    <t>Otkupljeni čekovi koji glase na stranu valutu u lipnju 2022.</t>
  </si>
  <si>
    <t>Ukupan promet ovlaštenih mjenjača u lipnju 2022.</t>
  </si>
  <si>
    <t>Otkupljena strana gotovina u srpnju 2022.</t>
  </si>
  <si>
    <t>Prodana strana gotovina u srpnju 2022.</t>
  </si>
  <si>
    <t>Otkupljeni čekovi koji glase na stranu valutu u srpnju 2022.</t>
  </si>
  <si>
    <t>Ukupan promet ovlaštenih mjenjača u srpnju 2022.</t>
  </si>
  <si>
    <t>u eurima*</t>
  </si>
  <si>
    <t>u eurima* i postocima</t>
  </si>
  <si>
    <t>Promet ovlaštenih mjenjača u 2022.</t>
  </si>
  <si>
    <t>U eurima*</t>
  </si>
  <si>
    <t>Ukupno u milijunima</t>
  </si>
  <si>
    <t>u milijunima kuna / eura</t>
  </si>
  <si>
    <t>Otkupljena strana gotovina u kolovozu 2022.</t>
  </si>
  <si>
    <t>Prodana strana gotovina u kolovozu 2022.</t>
  </si>
  <si>
    <t>Otkupljeni čekovi koji glase na stranu valutu u kolovozu 2022.</t>
  </si>
  <si>
    <t>Ukupan promet ovlaštenih mjenjača u kolovozu 2022.</t>
  </si>
  <si>
    <t>* iznos u eurima izračunat iz iznosa u kunama primjenom fiksnog tečaja konverzije kune u euro: 1 euro = 7,53450 kuna</t>
  </si>
  <si>
    <t>Otkupljena strana gotovina u rujnu 2022.</t>
  </si>
  <si>
    <t>Prodana strana gotovina u rujnu 2022.</t>
  </si>
  <si>
    <t>Otkupljeni čekovi koji glase na stranu valutu u rujnu 2022.</t>
  </si>
  <si>
    <t>Ukupan promet ovlaštenih mjenjača u rujnu 2022.</t>
  </si>
  <si>
    <t>Otkupljena strana gotovina u listopadu 2022.</t>
  </si>
  <si>
    <t>Prodana strana gotovina u listopadu 2022.</t>
  </si>
  <si>
    <t>Otkupljeni čekovi koji glase na stranu valutu u listopadu 2022.</t>
  </si>
  <si>
    <t>Ukupan promet ovlaštenih mjenjača u listopadu 2022.</t>
  </si>
  <si>
    <t>Otkupljena strana gotovina u studenome 2022.</t>
  </si>
  <si>
    <t>Prodana strana gotovina u studenome 2022.</t>
  </si>
  <si>
    <t>Otkupljeni čekovi koji glase na stranu valutu u studenome 2022.</t>
  </si>
  <si>
    <t>Ukupan promet ovlaštenih mjenjača u studenome 2022.</t>
  </si>
  <si>
    <t>Otkupljena strana gotovina u prosincu 2022.</t>
  </si>
  <si>
    <t>Prodana strana gotovina u prosincu 2022.</t>
  </si>
  <si>
    <t>Otkupljeni čekovi koji glase na stranu valutu u prosincu 2022.</t>
  </si>
  <si>
    <t>Ukupan promet ovlaštenih mjenjača u prosincu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</si>
</sst>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00"/>
    <numFmt numFmtId="165" formatCode="#,##0.00000"/>
    <numFmt numFmtId="166" formatCode="[$-41A]mmm\-yy;@"/>
    <numFmt numFmtId="167" formatCode="#,##0.0"/>
    <numFmt numFmtId="168" formatCode="0.000"/>
    <numFmt numFmtId="169" formatCode="0.00000"/>
  </numFmts>
  <fonts count="11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0">
    <xf numFmtId="167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7" fontId="4" fillId="0" borderId="0" applyNumberFormat="0" applyFill="0" applyBorder="0" applyAlignment="0" applyProtection="0"/>
    <xf numFmtId="167" fontId="5" fillId="0" borderId="0" applyNumberFormat="0" applyFill="0" applyBorder="0" applyAlignment="0" applyProtection="0"/>
    <xf numFmtId="167" fontId="1" fillId="0" borderId="1" applyNumberFormat="0" applyFont="0" applyFill="0" applyAlignment="0" applyProtection="0"/>
    <xf numFmtId="167" fontId="4" fillId="0" borderId="1" applyNumberFormat="0" applyFill="0" applyAlignment="0" applyProtection="0"/>
    <xf numFmtId="167" fontId="4" fillId="0" borderId="2" applyNumberFormat="0" applyFill="0" applyAlignment="0" applyProtection="0"/>
    <xf numFmtId="167" fontId="1" fillId="0" borderId="2" applyNumberFormat="0" applyFill="0" applyAlignment="0" applyProtection="0"/>
    <xf numFmtId="167" fontId="4" fillId="0" borderId="3" applyNumberFormat="0" applyProtection="0">
      <alignment horizontal="right" vertical="center" wrapText="1"/>
    </xf>
  </cellStyleXfs>
  <cellXfs count="61">
    <xf numFmtId="166" fontId="0" fillId="0" borderId="0" xfId="0" applyNumberFormat="1"/>
    <xf numFmtId="166" fontId="0" fillId="2" borderId="0" xfId="0" applyNumberFormat="1" applyFont="1" applyFill="1"/>
    <xf numFmtId="166" fontId="4" fillId="0" borderId="2" xfId="7" applyNumberFormat="1"/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8" fontId="0" fillId="0" borderId="0" xfId="0" applyNumberFormat="1" applyFont="1" applyBorder="1"/>
    <xf numFmtId="166" fontId="4" fillId="0" borderId="0" xfId="0" applyNumberFormat="1" applyFont="1" applyBorder="1"/>
    <xf numFmtId="166" fontId="2" fillId="0" borderId="0" xfId="1" applyNumberForma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2" fontId="0" fillId="2" borderId="0" xfId="0" applyNumberFormat="1" applyFont="1" applyFill="1"/>
    <xf numFmtId="166" fontId="9" fillId="0" borderId="0" xfId="0" applyNumberFormat="1" applyFont="1" applyAlignment="1">
      <alignment horizontal="left" vertical="center" readingOrder="1"/>
    </xf>
    <xf numFmtId="3" fontId="0" fillId="0" borderId="0" xfId="0" applyNumberFormat="1"/>
    <xf numFmtId="166" fontId="0" fillId="0" borderId="0" xfId="0" applyNumberFormat="1" applyFont="1" applyBorder="1" applyProtection="1">
      <protection locked="0"/>
    </xf>
    <xf numFmtId="166" fontId="0" fillId="0" borderId="0" xfId="0" applyNumberFormat="1" applyFont="1" applyProtection="1">
      <protection locked="0"/>
    </xf>
    <xf numFmtId="166" fontId="6" fillId="0" borderId="0" xfId="0" applyNumberFormat="1" applyFont="1" applyProtection="1">
      <protection locked="0"/>
    </xf>
    <xf numFmtId="166" fontId="7" fillId="0" borderId="0" xfId="0" applyNumberFormat="1" applyFont="1" applyProtection="1">
      <protection locked="0"/>
    </xf>
    <xf numFmtId="166" fontId="4" fillId="0" borderId="3" xfId="9" applyNumberForma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166" fontId="1" fillId="0" borderId="2" xfId="7" applyNumberFormat="1" applyFont="1" applyProtection="1">
      <protection locked="0"/>
    </xf>
    <xf numFmtId="4" fontId="4" fillId="0" borderId="2" xfId="7" applyNumberFormat="1" applyProtection="1">
      <protection locked="0"/>
    </xf>
    <xf numFmtId="166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166" fontId="8" fillId="0" borderId="0" xfId="0" applyNumberFormat="1" applyFont="1" applyProtection="1">
      <protection locked="0"/>
    </xf>
    <xf numFmtId="166" fontId="4" fillId="0" borderId="3" xfId="9" applyNumberFormat="1" applyAlignment="1" applyProtection="1">
      <alignment horizontal="left" vertical="center" wrapText="1"/>
      <protection locked="0"/>
    </xf>
    <xf numFmtId="166" fontId="4" fillId="0" borderId="3" xfId="9" applyNumberFormat="1" applyAlignment="1" applyProtection="1">
      <alignment horizontal="center" vertical="center" wrapText="1"/>
      <protection locked="0"/>
    </xf>
    <xf numFmtId="49" fontId="0" fillId="0" borderId="0" xfId="0" applyNumberFormat="1" applyFont="1" applyBorder="1" applyAlignment="1" applyProtection="1">
      <alignment horizontal="left"/>
      <protection locked="0"/>
    </xf>
    <xf numFmtId="49" fontId="0" fillId="0" borderId="0" xfId="0" applyNumberFormat="1" applyBorder="1" applyAlignment="1" applyProtection="1">
      <alignment horizontal="left"/>
      <protection locked="0"/>
    </xf>
    <xf numFmtId="166" fontId="8" fillId="0" borderId="0" xfId="7" applyNumberFormat="1" applyFont="1" applyBorder="1" applyProtection="1">
      <protection locked="0"/>
    </xf>
    <xf numFmtId="2" fontId="0" fillId="0" borderId="0" xfId="0" applyNumberFormat="1" applyFont="1" applyProtection="1">
      <protection locked="0"/>
    </xf>
    <xf numFmtId="166" fontId="1" fillId="0" borderId="1" xfId="6" applyNumberFormat="1" applyFont="1" applyProtection="1">
      <protection locked="0"/>
    </xf>
    <xf numFmtId="2" fontId="1" fillId="0" borderId="1" xfId="6" applyNumberFormat="1" applyFont="1" applyProtection="1">
      <protection locked="0"/>
    </xf>
    <xf numFmtId="166" fontId="0" fillId="0" borderId="2" xfId="8" applyNumberFormat="1" applyFont="1" applyProtection="1">
      <protection locked="0"/>
    </xf>
    <xf numFmtId="2" fontId="1" fillId="0" borderId="2" xfId="8" applyNumberFormat="1" applyProtection="1">
      <protection locked="0"/>
    </xf>
    <xf numFmtId="166" fontId="0" fillId="0" borderId="1" xfId="5" applyNumberFormat="1" applyFont="1" applyBorder="1" applyProtection="1">
      <protection locked="0"/>
    </xf>
    <xf numFmtId="4" fontId="0" fillId="0" borderId="1" xfId="5" applyNumberFormat="1" applyFont="1" applyBorder="1" applyProtection="1">
      <protection locked="0"/>
    </xf>
    <xf numFmtId="4" fontId="1" fillId="0" borderId="2" xfId="8" applyNumberFormat="1" applyProtection="1">
      <protection locked="0"/>
    </xf>
    <xf numFmtId="169" fontId="10" fillId="0" borderId="0" xfId="0" applyNumberFormat="1" applyFont="1" applyProtection="1"/>
    <xf numFmtId="166" fontId="4" fillId="0" borderId="0" xfId="9" applyNumberFormat="1" applyBorder="1" applyAlignment="1">
      <alignment horizontal="left" vertical="center" wrapText="1"/>
    </xf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i prodaja strane gotovine i čekova u 2022.</a:t>
            </a:r>
          </a:p>
        </c:rich>
      </c:tx>
      <c:layout>
        <c:manualLayout>
          <c:xMode val="edge"/>
          <c:yMode val="edge"/>
          <c:x val="0.14141414141414141"/>
          <c:y val="3.5154469258657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'2022'!$B$6</c:f>
              <c:strCache>
                <c:ptCount val="1"/>
                <c:pt idx="0">
                  <c:v>Otkup strane gotovine i čekova </c:v>
                </c:pt>
              </c:strCache>
            </c:strRef>
          </c:tx>
          <c:invertIfNegative val="0"/>
          <c:cat>
            <c:strRef>
              <c:f>'2022'!$C$5:$N$5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'2022'!$C$6:$N$6</c:f>
              <c:numCache>
                <c:formatCode>#,##0.00</c:formatCode>
                <c:ptCount val="12"/>
                <c:pt idx="0">
                  <c:v>841588049</c:v>
                </c:pt>
                <c:pt idx="1">
                  <c:v>874219978</c:v>
                </c:pt>
                <c:pt idx="2">
                  <c:v>1095569624</c:v>
                </c:pt>
                <c:pt idx="3">
                  <c:v>1419430407</c:v>
                </c:pt>
                <c:pt idx="4">
                  <c:v>1590976507</c:v>
                </c:pt>
                <c:pt idx="5">
                  <c:v>2220761173</c:v>
                </c:pt>
                <c:pt idx="6">
                  <c:v>2879356607</c:v>
                </c:pt>
                <c:pt idx="7">
                  <c:v>3152443991</c:v>
                </c:pt>
                <c:pt idx="8">
                  <c:v>1710837480</c:v>
                </c:pt>
                <c:pt idx="9">
                  <c:v>1189684405</c:v>
                </c:pt>
                <c:pt idx="10">
                  <c:v>948384340</c:v>
                </c:pt>
                <c:pt idx="11">
                  <c:v>983045136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6-4974-94EA-60F594177670}"/>
            </c:ext>
          </c:extLst>
        </c:ser>
        <c:ser>
          <c:idx val="1"/>
          <c:order val="1"/>
          <c:tx>
            <c:strRef>
              <c:f>'2022'!$B$7</c:f>
              <c:strCache>
                <c:ptCount val="1"/>
                <c:pt idx="0">
                  <c:v>Prodaja strane gotovine </c:v>
                </c:pt>
              </c:strCache>
            </c:strRef>
          </c:tx>
          <c:invertIfNegative val="0"/>
          <c:cat>
            <c:strRef>
              <c:f>'2022'!$C$5:$N$5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'2022'!$C$7:$N$7</c:f>
              <c:numCache>
                <c:formatCode>#,##0.00</c:formatCode>
                <c:ptCount val="12"/>
                <c:pt idx="0">
                  <c:v>541030108</c:v>
                </c:pt>
                <c:pt idx="1">
                  <c:v>561029169</c:v>
                </c:pt>
                <c:pt idx="2">
                  <c:v>727658897</c:v>
                </c:pt>
                <c:pt idx="3">
                  <c:v>669577748</c:v>
                </c:pt>
                <c:pt idx="4">
                  <c:v>715469391</c:v>
                </c:pt>
                <c:pt idx="5">
                  <c:v>847398673</c:v>
                </c:pt>
                <c:pt idx="6">
                  <c:v>1176378534</c:v>
                </c:pt>
                <c:pt idx="7">
                  <c:v>1389032922</c:v>
                </c:pt>
                <c:pt idx="8">
                  <c:v>1066901621</c:v>
                </c:pt>
                <c:pt idx="9">
                  <c:v>850648937</c:v>
                </c:pt>
                <c:pt idx="10">
                  <c:v>724286943</c:v>
                </c:pt>
                <c:pt idx="11">
                  <c:v>858464241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C6-4974-94EA-60F594177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01449088"/>
        <c:axId val="801449648"/>
      </c:barChart>
      <c:catAx>
        <c:axId val="8014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801449648"/>
        <c:crosses val="autoZero"/>
        <c:auto val="1"/>
        <c:lblAlgn val="ctr"/>
        <c:lblOffset val="100"/>
        <c:noMultiLvlLbl val="1"/>
      </c:catAx>
      <c:valAx>
        <c:axId val="80144964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801449088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9052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mil. HRK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veljači 2022.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2B5-4749-9F82-3CBF89A7F9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2B5-4749-9F82-3CBF89A7F9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2B5-4749-9F82-3CBF89A7F9A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2B5-4749-9F82-3CBF89A7F9A5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B5-4749-9F82-3CBF89A7F9A5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B5-4749-9F82-3CBF89A7F9A5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B5-4749-9F82-3CBF89A7F9A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'2022'!$D$72:$D$75</c:f>
              <c:numCache>
                <c:formatCode>0.00</c:formatCode>
                <c:ptCount val="4"/>
                <c:pt idx="0">
                  <c:v>86.522220591154266</c:v>
                </c:pt>
                <c:pt idx="1">
                  <c:v>6.6456199747178815</c:v>
                </c:pt>
                <c:pt idx="2">
                  <c:v>3.7021866280893176</c:v>
                </c:pt>
                <c:pt idx="3">
                  <c:v>3.129972806038535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B5-4749-9F82-3CBF89A7F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ožujku 2022.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7E-4CF9-93AC-9414B4E5347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7E-4CF9-93AC-9414B4E5347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57E-4CF9-93AC-9414B4E5347F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7E-4CF9-93AC-9414B4E5347F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'2022'!$E$83:$E$85</c:f>
              <c:numCache>
                <c:formatCode>#,##0.00</c:formatCode>
                <c:ptCount val="3"/>
                <c:pt idx="0">
                  <c:v>60.089539593155585</c:v>
                </c:pt>
                <c:pt idx="1">
                  <c:v>39.910460406844415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7E-4CF9-93AC-9414B4E534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ožujku 2022.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CE-4B65-B18D-947328E65C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CE-4B65-B18D-947328E65C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CCE-4B65-B18D-947328E65C1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CE-4B65-B18D-947328E65C11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CE-4B65-B18D-947328E65C11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CE-4B65-B18D-947328E65C11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CE-4B65-B18D-947328E65C1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'2022'!$E$72:$E$75</c:f>
              <c:numCache>
                <c:formatCode>0.00</c:formatCode>
                <c:ptCount val="4"/>
                <c:pt idx="0">
                  <c:v>84.982734701307365</c:v>
                </c:pt>
                <c:pt idx="1">
                  <c:v>7.6069280620912352</c:v>
                </c:pt>
                <c:pt idx="2">
                  <c:v>4.0500881896855763</c:v>
                </c:pt>
                <c:pt idx="3">
                  <c:v>3.3602490469158237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CCE-4B65-B18D-947328E65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travnju 2022.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954-4ACC-86DA-696414862E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954-4ACC-86DA-696414862E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954-4ACC-86DA-696414862E8B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54-4ACC-86DA-696414862E8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'2022'!$F$83:$F$85</c:f>
              <c:numCache>
                <c:formatCode>#,##0.00</c:formatCode>
                <c:ptCount val="3"/>
                <c:pt idx="0">
                  <c:v>67.947576154866667</c:v>
                </c:pt>
                <c:pt idx="1">
                  <c:v>32.05242384513334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54-4ACC-86DA-696414862E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travnju 2022.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EAC-4A5A-8F81-432EC54D852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AC-4A5A-8F81-432EC54D852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EAC-4A5A-8F81-432EC54D852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EAC-4A5A-8F81-432EC54D8526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AC-4A5A-8F81-432EC54D8526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AC-4A5A-8F81-432EC54D8526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AC-4A5A-8F81-432EC54D852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'2022'!$F$72:$F$75</c:f>
              <c:numCache>
                <c:formatCode>0.00</c:formatCode>
                <c:ptCount val="4"/>
                <c:pt idx="0">
                  <c:v>85.055706687751055</c:v>
                </c:pt>
                <c:pt idx="1">
                  <c:v>7.8506074572983184</c:v>
                </c:pt>
                <c:pt idx="2">
                  <c:v>4.0911133733702441</c:v>
                </c:pt>
                <c:pt idx="3">
                  <c:v>3.0025724815803825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EAC-4A5A-8F81-432EC54D8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svibnju 2022.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B7-45A9-BF0C-E369E1576A2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6B7-45A9-BF0C-E369E1576A2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6B7-45A9-BF0C-E369E1576A2A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B7-45A9-BF0C-E369E1576A2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'2022'!$G$83:$G$85</c:f>
              <c:numCache>
                <c:formatCode>#,##0.00</c:formatCode>
                <c:ptCount val="3"/>
                <c:pt idx="0">
                  <c:v>68.97957191970518</c:v>
                </c:pt>
                <c:pt idx="1">
                  <c:v>31.02042808029482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B7-45A9-BF0C-E369E1576A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svibnju 2022.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B6-4533-B3F7-C510B5B5FB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6B6-4533-B3F7-C510B5B5FB1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6B6-4533-B3F7-C510B5B5FB1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B6-4533-B3F7-C510B5B5FB10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B6-4533-B3F7-C510B5B5FB10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B6-4533-B3F7-C510B5B5FB10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B6-4533-B3F7-C510B5B5FB1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'2022'!$G$72:$G$75</c:f>
              <c:numCache>
                <c:formatCode>0.00</c:formatCode>
                <c:ptCount val="4"/>
                <c:pt idx="0">
                  <c:v>84.547630347234787</c:v>
                </c:pt>
                <c:pt idx="1">
                  <c:v>8.632192204145948</c:v>
                </c:pt>
                <c:pt idx="2">
                  <c:v>3.6394745297424702</c:v>
                </c:pt>
                <c:pt idx="3">
                  <c:v>3.1807029188767952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B6-4533-B3F7-C510B5B5F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lipnju 2022.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96-4724-A8DB-B6B98AF427B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496-4724-A8DB-B6B98AF427B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96-4724-A8DB-B6B98AF427BC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96-4724-A8DB-B6B98AF427B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'2022'!$H$83:$H$85</c:f>
              <c:numCache>
                <c:formatCode>#,##0.00</c:formatCode>
                <c:ptCount val="3"/>
                <c:pt idx="0">
                  <c:v>72.380882498518957</c:v>
                </c:pt>
                <c:pt idx="1">
                  <c:v>27.61911750148105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96-4724-A8DB-B6B98AF427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lipnju 2022.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5A-4564-B98C-2B75A9D093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85A-4564-B98C-2B75A9D093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85A-4564-B98C-2B75A9D093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85A-4564-B98C-2B75A9D09365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5A-4564-B98C-2B75A9D09365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5A-4564-B98C-2B75A9D09365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5A-4564-B98C-2B75A9D0936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'2022'!$H$72:$H$75</c:f>
              <c:numCache>
                <c:formatCode>0.00</c:formatCode>
                <c:ptCount val="4"/>
                <c:pt idx="0">
                  <c:v>87.059238601351538</c:v>
                </c:pt>
                <c:pt idx="1">
                  <c:v>6.1738534009873742</c:v>
                </c:pt>
                <c:pt idx="2">
                  <c:v>3.2103837460885667</c:v>
                </c:pt>
                <c:pt idx="3">
                  <c:v>3.5565242515725211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85A-4564-B98C-2B75A9D09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srpnju 2022.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F1B-4B57-92C3-11DDB387BDA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F1B-4B57-92C3-11DDB387BDA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F1B-4B57-92C3-11DDB387BDA8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1B-4B57-92C3-11DDB387BDA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'2022'!$I$83:$I$85</c:f>
              <c:numCache>
                <c:formatCode>#,##0.00</c:formatCode>
                <c:ptCount val="3"/>
                <c:pt idx="0">
                  <c:v>70.994690405006395</c:v>
                </c:pt>
                <c:pt idx="1">
                  <c:v>29.005309594993594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1B-4B57-92C3-11DDB387BD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u 2022.</a:t>
            </a:r>
          </a:p>
        </c:rich>
      </c:tx>
      <c:layout>
        <c:manualLayout>
          <c:xMode val="edge"/>
          <c:yMode val="edge"/>
          <c:x val="0.13304212397646722"/>
          <c:y val="2.2989594643967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83"/>
          <c:w val="0.89333306863655959"/>
          <c:h val="0.635983333333336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'2022'!$B$6</c:f>
              <c:strCache>
                <c:ptCount val="1"/>
                <c:pt idx="0">
                  <c:v>Otkup strane gotovine i čekova </c:v>
                </c:pt>
              </c:strCache>
            </c:strRef>
          </c:tx>
          <c:invertIfNegative val="0"/>
          <c:cat>
            <c:strRef>
              <c:f>'2022'!$C$5:$N$5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'2022'!$C$6:$N$6</c:f>
              <c:numCache>
                <c:formatCode>#,##0.00</c:formatCode>
                <c:ptCount val="12"/>
                <c:pt idx="0">
                  <c:v>841588049</c:v>
                </c:pt>
                <c:pt idx="1">
                  <c:v>874219978</c:v>
                </c:pt>
                <c:pt idx="2">
                  <c:v>1095569624</c:v>
                </c:pt>
                <c:pt idx="3">
                  <c:v>1419430407</c:v>
                </c:pt>
                <c:pt idx="4">
                  <c:v>1590976507</c:v>
                </c:pt>
                <c:pt idx="5">
                  <c:v>2220761173</c:v>
                </c:pt>
                <c:pt idx="6">
                  <c:v>2879356607</c:v>
                </c:pt>
                <c:pt idx="7">
                  <c:v>3152443991</c:v>
                </c:pt>
                <c:pt idx="8">
                  <c:v>1710837480</c:v>
                </c:pt>
                <c:pt idx="9">
                  <c:v>1189684405</c:v>
                </c:pt>
                <c:pt idx="10">
                  <c:v>948384340</c:v>
                </c:pt>
                <c:pt idx="11">
                  <c:v>983045136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9-4DD8-9A7C-2C28264EA7F1}"/>
            </c:ext>
          </c:extLst>
        </c:ser>
        <c:ser>
          <c:idx val="1"/>
          <c:order val="1"/>
          <c:tx>
            <c:strRef>
              <c:f>'2022'!$B$7</c:f>
              <c:strCache>
                <c:ptCount val="1"/>
                <c:pt idx="0">
                  <c:v>Prodaja strane gotovine </c:v>
                </c:pt>
              </c:strCache>
            </c:strRef>
          </c:tx>
          <c:invertIfNegative val="0"/>
          <c:cat>
            <c:strRef>
              <c:f>'2022'!$C$5:$N$5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'2022'!$C$7:$N$7</c:f>
              <c:numCache>
                <c:formatCode>#,##0.00</c:formatCode>
                <c:ptCount val="12"/>
                <c:pt idx="0">
                  <c:v>541030108</c:v>
                </c:pt>
                <c:pt idx="1">
                  <c:v>561029169</c:v>
                </c:pt>
                <c:pt idx="2">
                  <c:v>727658897</c:v>
                </c:pt>
                <c:pt idx="3">
                  <c:v>669577748</c:v>
                </c:pt>
                <c:pt idx="4">
                  <c:v>715469391</c:v>
                </c:pt>
                <c:pt idx="5">
                  <c:v>847398673</c:v>
                </c:pt>
                <c:pt idx="6">
                  <c:v>1176378534</c:v>
                </c:pt>
                <c:pt idx="7">
                  <c:v>1389032922</c:v>
                </c:pt>
                <c:pt idx="8">
                  <c:v>1066901621</c:v>
                </c:pt>
                <c:pt idx="9">
                  <c:v>850648937</c:v>
                </c:pt>
                <c:pt idx="10">
                  <c:v>724286943</c:v>
                </c:pt>
                <c:pt idx="11">
                  <c:v>858464241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9-4DD8-9A7C-2C28264EA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801453008"/>
        <c:axId val="801453568"/>
      </c:barChart>
      <c:catAx>
        <c:axId val="80145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801453568"/>
        <c:crosses val="autoZero"/>
        <c:auto val="1"/>
        <c:lblAlgn val="ctr"/>
        <c:lblOffset val="100"/>
        <c:noMultiLvlLbl val="1"/>
      </c:catAx>
      <c:valAx>
        <c:axId val="80145356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80145300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srpnju 2022.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FE-4D4C-ACF3-65D724B5DC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4FE-4D4C-ACF3-65D724B5DC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4FE-4D4C-ACF3-65D724B5DC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4FE-4D4C-ACF3-65D724B5DC36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FE-4D4C-ACF3-65D724B5DC36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FE-4D4C-ACF3-65D724B5DC36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FE-4D4C-ACF3-65D724B5DC3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'2022'!$I$72:$I$75</c:f>
              <c:numCache>
                <c:formatCode>0.00</c:formatCode>
                <c:ptCount val="4"/>
                <c:pt idx="0">
                  <c:v>85.866658421420823</c:v>
                </c:pt>
                <c:pt idx="1">
                  <c:v>5.9385270148734302</c:v>
                </c:pt>
                <c:pt idx="2">
                  <c:v>3.8596935341641436</c:v>
                </c:pt>
                <c:pt idx="3">
                  <c:v>4.3351210295416038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4FE-4D4C-ACF3-65D724B5D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kolovozu 2022.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25B-403B-9992-70E22D1FD3A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25B-403B-9992-70E22D1FD3A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25B-403B-9992-70E22D1FD3AB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5B-403B-9992-70E22D1FD3A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'2022'!$J$83:$J$85</c:f>
              <c:numCache>
                <c:formatCode>#,##0.00</c:formatCode>
                <c:ptCount val="3"/>
                <c:pt idx="0">
                  <c:v>69.414510992582905</c:v>
                </c:pt>
                <c:pt idx="1">
                  <c:v>30.585489007417088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5B-403B-9992-70E22D1FD3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kolovozu 2022.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3B-4828-AD26-71E9CE84270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63B-4828-AD26-71E9CE84270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63B-4828-AD26-71E9CE84270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63B-4828-AD26-71E9CE842705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3B-4828-AD26-71E9CE842705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3B-4828-AD26-71E9CE842705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3B-4828-AD26-71E9CE84270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'2022'!$J$72:$J$75</c:f>
              <c:numCache>
                <c:formatCode>0.00</c:formatCode>
                <c:ptCount val="4"/>
                <c:pt idx="0">
                  <c:v>89.206130287774954</c:v>
                </c:pt>
                <c:pt idx="1">
                  <c:v>4.6261622600920624</c:v>
                </c:pt>
                <c:pt idx="2">
                  <c:v>2.6400197181845719</c:v>
                </c:pt>
                <c:pt idx="3">
                  <c:v>3.5276877339484116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63B-4828-AD26-71E9CE842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rujnu 2022.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17-4A50-9FDC-41E3413506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17-4A50-9FDC-41E3413506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17-4A50-9FDC-41E3413506DC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17-4A50-9FDC-41E3413506D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'2022'!$K$83:$K$85</c:f>
              <c:numCache>
                <c:formatCode>#,##0.00</c:formatCode>
                <c:ptCount val="3"/>
                <c:pt idx="0">
                  <c:v>61.591006851006632</c:v>
                </c:pt>
                <c:pt idx="1">
                  <c:v>38.408993148993368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17-4A50-9FDC-41E3413506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rujnu 2022.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50D-47F2-9B94-6C5937656A7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50D-47F2-9B94-6C5937656A7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50D-47F2-9B94-6C5937656A7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50D-47F2-9B94-6C5937656A7E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0D-47F2-9B94-6C5937656A7E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0D-47F2-9B94-6C5937656A7E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0D-47F2-9B94-6C5937656A7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'2022'!$K$72:$K$75</c:f>
              <c:numCache>
                <c:formatCode>0.00</c:formatCode>
                <c:ptCount val="4"/>
                <c:pt idx="0">
                  <c:v>88.124732885055792</c:v>
                </c:pt>
                <c:pt idx="1">
                  <c:v>5.8383860795859537</c:v>
                </c:pt>
                <c:pt idx="2">
                  <c:v>2.6320740120509973</c:v>
                </c:pt>
                <c:pt idx="3">
                  <c:v>3.4048070233072569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50D-47F2-9B94-6C5937656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listopadu 2022.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BF-4EF7-8DF1-A413E2A29B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3BF-4EF7-8DF1-A413E2A29B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3BF-4EF7-8DF1-A413E2A29BA5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3BF-4EF7-8DF1-A413E2A29BA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'2022'!$L$83:$L$85</c:f>
              <c:numCache>
                <c:formatCode>#,##0.00</c:formatCode>
                <c:ptCount val="3"/>
                <c:pt idx="0">
                  <c:v>58.308335236723295</c:v>
                </c:pt>
                <c:pt idx="1">
                  <c:v>41.691664763276705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BF-4EF7-8DF1-A413E2A29B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listopadu 2022.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89-4E23-B37A-7EAB5728396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89-4E23-B37A-7EAB572839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789-4E23-B37A-7EAB5728396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789-4E23-B37A-7EAB57283965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89-4E23-B37A-7EAB57283965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89-4E23-B37A-7EAB57283965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89-4E23-B37A-7EAB5728396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'2022'!$L$72:$L$75</c:f>
              <c:numCache>
                <c:formatCode>0.00</c:formatCode>
                <c:ptCount val="4"/>
                <c:pt idx="0">
                  <c:v>88.174795949592436</c:v>
                </c:pt>
                <c:pt idx="1">
                  <c:v>5.4487744091377008</c:v>
                </c:pt>
                <c:pt idx="2">
                  <c:v>3.1225585882720925</c:v>
                </c:pt>
                <c:pt idx="3">
                  <c:v>3.2538710529977704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789-4E23-B37A-7EAB57283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studenome 2022.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28-4736-9356-F73483709A4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C28-4736-9356-F73483709A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C28-4736-9356-F73483709A49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28-4736-9356-F73483709A4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'2022'!$M$83:$M$85</c:f>
              <c:numCache>
                <c:formatCode>#,##0.00</c:formatCode>
                <c:ptCount val="3"/>
                <c:pt idx="0">
                  <c:v>56.698787719906107</c:v>
                </c:pt>
                <c:pt idx="1">
                  <c:v>43.301212280093885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28-4736-9356-F73483709A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studenome 2022.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A8-46B3-B1E3-A238DF9C882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4A8-46B3-B1E3-A238DF9C882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4A8-46B3-B1E3-A238DF9C882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4A8-46B3-B1E3-A238DF9C882A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A8-46B3-B1E3-A238DF9C882A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A8-46B3-B1E3-A238DF9C882A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A8-46B3-B1E3-A238DF9C882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'2022'!$M$72:$M$75</c:f>
              <c:numCache>
                <c:formatCode>0.00</c:formatCode>
                <c:ptCount val="4"/>
                <c:pt idx="0">
                  <c:v>88.260635547719872</c:v>
                </c:pt>
                <c:pt idx="1">
                  <c:v>5.4638657893429023</c:v>
                </c:pt>
                <c:pt idx="2">
                  <c:v>3.1519694596203571</c:v>
                </c:pt>
                <c:pt idx="3">
                  <c:v>3.1235292033168687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4A8-46B3-B1E3-A238DF9C8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prosincu 2022.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F8B-4BFA-879F-C9115114BC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F8B-4BFA-879F-C9115114BC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F8B-4BFA-879F-C9115114BC1E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8B-4BFA-879F-C9115114BC1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'2022'!$N$83:$N$85</c:f>
              <c:numCache>
                <c:formatCode>#,##0.00</c:formatCode>
                <c:ptCount val="3"/>
                <c:pt idx="0">
                  <c:v>53.382575634856508</c:v>
                </c:pt>
                <c:pt idx="1">
                  <c:v>46.617424365143485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8B-4BFA-879F-C9115114BC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valuta u ukupnom prometu ovlaštenih mjenjača u 2022.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'2022'!$B$72</c:f>
              <c:strCache>
                <c:ptCount val="1"/>
                <c:pt idx="0">
                  <c:v>EUR</c:v>
                </c:pt>
              </c:strCache>
            </c:strRef>
          </c:tx>
          <c:invertIfNegative val="0"/>
          <c:cat>
            <c:strRef>
              <c:f>'2022'!$C$71:$N$71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'2022'!$C$72:$N$72</c:f>
              <c:numCache>
                <c:formatCode>0.00</c:formatCode>
                <c:ptCount val="12"/>
                <c:pt idx="0">
                  <c:v>85.873393820908717</c:v>
                </c:pt>
                <c:pt idx="1">
                  <c:v>86.522220591154266</c:v>
                </c:pt>
                <c:pt idx="2">
                  <c:v>84.982734701307365</c:v>
                </c:pt>
                <c:pt idx="3">
                  <c:v>85.055706687751055</c:v>
                </c:pt>
                <c:pt idx="4">
                  <c:v>84.547630347234787</c:v>
                </c:pt>
                <c:pt idx="5">
                  <c:v>87.059238601351538</c:v>
                </c:pt>
                <c:pt idx="6">
                  <c:v>85.866658421420823</c:v>
                </c:pt>
                <c:pt idx="7">
                  <c:v>89.206130287774954</c:v>
                </c:pt>
                <c:pt idx="8">
                  <c:v>88.124732885055792</c:v>
                </c:pt>
                <c:pt idx="9">
                  <c:v>88.174795949592436</c:v>
                </c:pt>
                <c:pt idx="10">
                  <c:v>88.260635547719872</c:v>
                </c:pt>
                <c:pt idx="11">
                  <c:v>88.476257321821933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B3-429C-9EB5-8C99D2B2E2C3}"/>
            </c:ext>
          </c:extLst>
        </c:ser>
        <c:ser>
          <c:idx val="1"/>
          <c:order val="1"/>
          <c:tx>
            <c:strRef>
              <c:f>'2022'!$B$73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'2022'!$C$71:$N$71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'2022'!$C$73:$N$73</c:f>
              <c:numCache>
                <c:formatCode>0.00</c:formatCode>
                <c:ptCount val="12"/>
                <c:pt idx="0">
                  <c:v>6.711346189850449</c:v>
                </c:pt>
                <c:pt idx="1">
                  <c:v>6.6456199747178815</c:v>
                </c:pt>
                <c:pt idx="2">
                  <c:v>7.6069280620912352</c:v>
                </c:pt>
                <c:pt idx="3">
                  <c:v>7.8506074572983184</c:v>
                </c:pt>
                <c:pt idx="4">
                  <c:v>8.632192204145948</c:v>
                </c:pt>
                <c:pt idx="5">
                  <c:v>6.1738534009873742</c:v>
                </c:pt>
                <c:pt idx="6">
                  <c:v>5.9385270148734302</c:v>
                </c:pt>
                <c:pt idx="7">
                  <c:v>4.6261622600920624</c:v>
                </c:pt>
                <c:pt idx="8">
                  <c:v>5.8383860795859537</c:v>
                </c:pt>
                <c:pt idx="9">
                  <c:v>5.4487744091377008</c:v>
                </c:pt>
                <c:pt idx="10">
                  <c:v>5.4638657893429023</c:v>
                </c:pt>
                <c:pt idx="11">
                  <c:v>5.3496996122002374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B3-429C-9EB5-8C99D2B2E2C3}"/>
            </c:ext>
          </c:extLst>
        </c:ser>
        <c:ser>
          <c:idx val="2"/>
          <c:order val="2"/>
          <c:tx>
            <c:strRef>
              <c:f>'2022'!$B$74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'2022'!$C$71:$N$71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'2022'!$C$74:$N$74</c:f>
              <c:numCache>
                <c:formatCode>0.00</c:formatCode>
                <c:ptCount val="12"/>
                <c:pt idx="0">
                  <c:v>4.2856440659342505</c:v>
                </c:pt>
                <c:pt idx="1">
                  <c:v>3.7021866280893176</c:v>
                </c:pt>
                <c:pt idx="2">
                  <c:v>4.0500881896855763</c:v>
                </c:pt>
                <c:pt idx="3">
                  <c:v>4.0911133733702441</c:v>
                </c:pt>
                <c:pt idx="4">
                  <c:v>3.6394745297424702</c:v>
                </c:pt>
                <c:pt idx="5">
                  <c:v>3.2103837460885667</c:v>
                </c:pt>
                <c:pt idx="6">
                  <c:v>3.8596935341641436</c:v>
                </c:pt>
                <c:pt idx="7">
                  <c:v>2.6400197181845719</c:v>
                </c:pt>
                <c:pt idx="8">
                  <c:v>2.6320740120509973</c:v>
                </c:pt>
                <c:pt idx="9">
                  <c:v>3.1225585882720925</c:v>
                </c:pt>
                <c:pt idx="10">
                  <c:v>3.1519694596203571</c:v>
                </c:pt>
                <c:pt idx="11">
                  <c:v>3.0445834650778427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B3-429C-9EB5-8C99D2B2E2C3}"/>
            </c:ext>
          </c:extLst>
        </c:ser>
        <c:ser>
          <c:idx val="3"/>
          <c:order val="3"/>
          <c:tx>
            <c:strRef>
              <c:f>'2022'!$B$75</c:f>
              <c:strCache>
                <c:ptCount val="1"/>
                <c:pt idx="0">
                  <c:v>Ostale valute</c:v>
                </c:pt>
              </c:strCache>
            </c:strRef>
          </c:tx>
          <c:invertIfNegative val="0"/>
          <c:cat>
            <c:strRef>
              <c:f>'2022'!$C$71:$N$71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'2022'!$C$75:$N$75</c:f>
              <c:numCache>
                <c:formatCode>0.00</c:formatCode>
                <c:ptCount val="12"/>
                <c:pt idx="0">
                  <c:v>3.1296159233065834</c:v>
                </c:pt>
                <c:pt idx="1">
                  <c:v>3.129972806038535</c:v>
                </c:pt>
                <c:pt idx="2">
                  <c:v>3.3602490469158237</c:v>
                </c:pt>
                <c:pt idx="3">
                  <c:v>3.0025724815803825</c:v>
                </c:pt>
                <c:pt idx="4">
                  <c:v>3.1807029188767952</c:v>
                </c:pt>
                <c:pt idx="5">
                  <c:v>3.5565242515725211</c:v>
                </c:pt>
                <c:pt idx="6">
                  <c:v>4.3351210295416038</c:v>
                </c:pt>
                <c:pt idx="7">
                  <c:v>3.5276877339484116</c:v>
                </c:pt>
                <c:pt idx="8">
                  <c:v>3.4048070233072569</c:v>
                </c:pt>
                <c:pt idx="9">
                  <c:v>3.2538710529977704</c:v>
                </c:pt>
                <c:pt idx="10">
                  <c:v>3.1235292033168687</c:v>
                </c:pt>
                <c:pt idx="11">
                  <c:v>3.1294596008999869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B3-429C-9EB5-8C99D2B2E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01417424"/>
        <c:axId val="801417984"/>
      </c:barChart>
      <c:catAx>
        <c:axId val="80141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801417984"/>
        <c:crosses val="autoZero"/>
        <c:auto val="1"/>
        <c:lblAlgn val="ctr"/>
        <c:lblOffset val="100"/>
        <c:noMultiLvlLbl val="1"/>
      </c:catAx>
      <c:valAx>
        <c:axId val="801417984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801417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prosincu 2022.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31-48A2-ACDA-06495317CB2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931-48A2-ACDA-06495317CB2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931-48A2-ACDA-06495317CB2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931-48A2-ACDA-06495317CB28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31-48A2-ACDA-06495317CB28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31-48A2-ACDA-06495317CB28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31-48A2-ACDA-06495317CB2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'2022'!$N$72:$N$75</c:f>
              <c:numCache>
                <c:formatCode>0.00</c:formatCode>
                <c:ptCount val="4"/>
                <c:pt idx="0">
                  <c:v>88.476257321821933</c:v>
                </c:pt>
                <c:pt idx="1">
                  <c:v>5.3496996122002374</c:v>
                </c:pt>
                <c:pt idx="2">
                  <c:v>3.0445834650778427</c:v>
                </c:pt>
                <c:pt idx="3">
                  <c:v>3.1294596008999869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931-48A2-ACDA-06495317C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strane gotovine i čekova u 2022.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0309787242059861E-2"/>
          <c:y val="0.13113542349578811"/>
          <c:w val="0.87733465729151716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4356568554027916E-2"/>
                  <c:y val="7.663198214655836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20-4541-9E8A-D45A9E6B72D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2022'!$E$81</c:f>
              <c:numCache>
                <c:formatCode>#,##0.00</c:formatCode>
                <c:ptCount val="1"/>
                <c:pt idx="0">
                  <c:v>841.58804899999996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20-4541-9E8A-D45A9E6B72D5}"/>
            </c:ext>
          </c:extLst>
        </c:ser>
        <c:ser>
          <c:idx val="0"/>
          <c:order val="1"/>
          <c:tx>
            <c:v>Veljača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9F-4487-A1E9-2B4D32A6117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'veljača 2022'!$E$81</c:f>
              <c:numCache>
                <c:formatCode>#,##0.00</c:formatCode>
                <c:ptCount val="1"/>
                <c:pt idx="0">
                  <c:v>874.21997799999997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20-4541-9E8A-D45A9E6B72D5}"/>
            </c:ext>
          </c:extLst>
        </c:ser>
        <c:ser>
          <c:idx val="1"/>
          <c:order val="2"/>
          <c:tx>
            <c:v>Ožujak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'ožujak 2022'!$E$81</c:f>
              <c:numCache>
                <c:formatCode>#,##0.00</c:formatCode>
                <c:ptCount val="1"/>
                <c:pt idx="0">
                  <c:v>1095.569624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320-4541-9E8A-D45A9E6B72D5}"/>
            </c:ext>
          </c:extLst>
        </c:ser>
        <c:ser>
          <c:idx val="2"/>
          <c:order val="3"/>
          <c:tx>
            <c:v>Travanj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'travanj 2022'!$E$81</c:f>
              <c:numCache>
                <c:formatCode>#,##0.00</c:formatCode>
                <c:ptCount val="1"/>
                <c:pt idx="0">
                  <c:v>1419.4304070000001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320-4541-9E8A-D45A9E6B72D5}"/>
            </c:ext>
          </c:extLst>
        </c:ser>
        <c:ser>
          <c:idx val="3"/>
          <c:order val="4"/>
          <c:tx>
            <c:v>Svibanj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'svibanj 2022'!$E$81</c:f>
              <c:numCache>
                <c:formatCode>#,##0.00</c:formatCode>
                <c:ptCount val="1"/>
                <c:pt idx="0">
                  <c:v>1590.9765070000001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20-4541-9E8A-D45A9E6B72D5}"/>
            </c:ext>
          </c:extLst>
        </c:ser>
        <c:ser>
          <c:idx val="4"/>
          <c:order val="5"/>
          <c:tx>
            <c:v>Lipanj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'lipanj 2022'!$E$81</c:f>
              <c:numCache>
                <c:formatCode>#,##0.00</c:formatCode>
                <c:ptCount val="1"/>
                <c:pt idx="0">
                  <c:v>2220.7611729999999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320-4541-9E8A-D45A9E6B72D5}"/>
            </c:ext>
          </c:extLst>
        </c:ser>
        <c:ser>
          <c:idx val="5"/>
          <c:order val="6"/>
          <c:tx>
            <c:v>Srpanj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'srpanj 2022'!$E$81</c:f>
              <c:numCache>
                <c:formatCode>#,##0.00</c:formatCode>
                <c:ptCount val="1"/>
                <c:pt idx="0">
                  <c:v>2879.3566070000002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320-4541-9E8A-D45A9E6B72D5}"/>
            </c:ext>
          </c:extLst>
        </c:ser>
        <c:ser>
          <c:idx val="6"/>
          <c:order val="7"/>
          <c:tx>
            <c:v>Kolovoz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'kolovoz 2022'!$E$81</c:f>
              <c:numCache>
                <c:formatCode>#,##0.00</c:formatCode>
                <c:ptCount val="1"/>
                <c:pt idx="0">
                  <c:v>3152.4439910000001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320-4541-9E8A-D45A9E6B72D5}"/>
            </c:ext>
          </c:extLst>
        </c:ser>
        <c:ser>
          <c:idx val="7"/>
          <c:order val="8"/>
          <c:tx>
            <c:v>Rujan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'rujan 2022'!$E$81</c:f>
              <c:numCache>
                <c:formatCode>#,##0.00</c:formatCode>
                <c:ptCount val="1"/>
                <c:pt idx="0">
                  <c:v>1710.8374799999999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320-4541-9E8A-D45A9E6B72D5}"/>
            </c:ext>
          </c:extLst>
        </c:ser>
        <c:ser>
          <c:idx val="8"/>
          <c:order val="9"/>
          <c:tx>
            <c:v>Listopad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'listopad 2022'!$E$81</c:f>
              <c:numCache>
                <c:formatCode>#,##0.00</c:formatCode>
                <c:ptCount val="1"/>
                <c:pt idx="0">
                  <c:v>1189.684405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320-4541-9E8A-D45A9E6B72D5}"/>
            </c:ext>
          </c:extLst>
        </c:ser>
        <c:ser>
          <c:idx val="9"/>
          <c:order val="10"/>
          <c:tx>
            <c:v>Studeni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05-4683-8DE0-35E9AC037F1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'studeni 2022'!$E$81</c:f>
              <c:numCache>
                <c:formatCode>#,##0.00</c:formatCode>
                <c:ptCount val="1"/>
                <c:pt idx="0">
                  <c:v>948.38433999999995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320-4541-9E8A-D45A9E6B72D5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dLbl>
              <c:idx val="0"/>
              <c:layout>
                <c:manualLayout>
                  <c:x val="0"/>
                  <c:y val="-2.831979515454365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F1-4957-AE22-43556E974E6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'prosinac 2022'!$E$81</c:f>
              <c:numCache>
                <c:formatCode>#,##0.00</c:formatCode>
                <c:ptCount val="1"/>
                <c:pt idx="0">
                  <c:v>983.04513599999996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320-4541-9E8A-D45A9E6B72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32432"/>
        <c:axId val="841732992"/>
      </c:barChart>
      <c:catAx>
        <c:axId val="841732432"/>
        <c:scaling>
          <c:orientation val="minMax"/>
        </c:scaling>
        <c:delete val="1"/>
        <c:axPos val="b"/>
        <c:majorTickMark val="none"/>
        <c:minorTickMark val="none"/>
        <c:tickLblPos val="none"/>
        <c:crossAx val="841732992"/>
        <c:crosses val="autoZero"/>
        <c:auto val="1"/>
        <c:lblAlgn val="ctr"/>
        <c:lblOffset val="100"/>
        <c:noMultiLvlLbl val="0"/>
      </c:catAx>
      <c:valAx>
        <c:axId val="841732992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HRK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324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04718167559242"/>
          <c:y val="0.88923299531790656"/>
          <c:w val="0.82513591115946061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Prodaja strane gotovine u 2022. </a:t>
            </a:r>
          </a:p>
        </c:rich>
      </c:tx>
      <c:layout>
        <c:manualLayout>
          <c:xMode val="edge"/>
          <c:yMode val="edge"/>
          <c:x val="0.31226912128161566"/>
          <c:y val="1.91580706478543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18"/>
          <c:w val="0.86993951836082684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1.8982766599971636E-2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76-4053-B4A7-3F6A4E7588C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2022'!$E$82</c:f>
              <c:numCache>
                <c:formatCode>#,##0.00</c:formatCode>
                <c:ptCount val="1"/>
                <c:pt idx="0">
                  <c:v>541.03010800000004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76-4053-B4A7-3F6A4E7588CD}"/>
            </c:ext>
          </c:extLst>
        </c:ser>
        <c:ser>
          <c:idx val="0"/>
          <c:order val="1"/>
          <c:tx>
            <c:v>Veljača</c:v>
          </c:tx>
          <c:invertIfNegative val="0"/>
          <c:dLbls>
            <c:dLbl>
              <c:idx val="0"/>
              <c:layout>
                <c:manualLayout>
                  <c:x val="0"/>
                  <c:y val="7.663198214655836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86-4246-BEB0-0C0381D141B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'veljača 2022'!$E$82</c:f>
              <c:numCache>
                <c:formatCode>#,##0.00</c:formatCode>
                <c:ptCount val="1"/>
                <c:pt idx="0">
                  <c:v>561.02916900000002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76-4053-B4A7-3F6A4E7588CD}"/>
            </c:ext>
          </c:extLst>
        </c:ser>
        <c:ser>
          <c:idx val="1"/>
          <c:order val="2"/>
          <c:tx>
            <c:v>Ožujak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'ožujak 2022'!$E$82</c:f>
              <c:numCache>
                <c:formatCode>#,##0.00</c:formatCode>
                <c:ptCount val="1"/>
                <c:pt idx="0">
                  <c:v>727.65889700000002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76-4053-B4A7-3F6A4E7588CD}"/>
            </c:ext>
          </c:extLst>
        </c:ser>
        <c:ser>
          <c:idx val="2"/>
          <c:order val="3"/>
          <c:tx>
            <c:v>Travanj</c:v>
          </c:tx>
          <c:invertIfNegative val="0"/>
          <c:dLbls>
            <c:dLbl>
              <c:idx val="0"/>
              <c:layout>
                <c:manualLayout>
                  <c:x val="4.7456916499928658E-3"/>
                  <c:y val="1.5326396429311672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35-49B8-8735-84C24CF3510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'travanj 2022'!$E$82</c:f>
              <c:numCache>
                <c:formatCode>#,##0.00</c:formatCode>
                <c:ptCount val="1"/>
                <c:pt idx="0">
                  <c:v>669.57774800000004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76-4053-B4A7-3F6A4E7588CD}"/>
            </c:ext>
          </c:extLst>
        </c:ser>
        <c:ser>
          <c:idx val="3"/>
          <c:order val="4"/>
          <c:tx>
            <c:v>Svibanj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'svibanj 2022'!$E$82</c:f>
              <c:numCache>
                <c:formatCode>#,##0.00</c:formatCode>
                <c:ptCount val="1"/>
                <c:pt idx="0">
                  <c:v>715.46939099999997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F76-4053-B4A7-3F6A4E7588CD}"/>
            </c:ext>
          </c:extLst>
        </c:ser>
        <c:ser>
          <c:idx val="4"/>
          <c:order val="5"/>
          <c:tx>
            <c:v>Lipanj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'lipanj 2022'!$E$82</c:f>
              <c:numCache>
                <c:formatCode>#,##0.00</c:formatCode>
                <c:ptCount val="1"/>
                <c:pt idx="0">
                  <c:v>847.39867300000003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F76-4053-B4A7-3F6A4E7588CD}"/>
            </c:ext>
          </c:extLst>
        </c:ser>
        <c:ser>
          <c:idx val="5"/>
          <c:order val="6"/>
          <c:tx>
            <c:v>Srpanj</c:v>
          </c:tx>
          <c:invertIfNegative val="0"/>
          <c:dLbls>
            <c:dLbl>
              <c:idx val="0"/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C8-48C9-BB60-FCF05AA1D33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'srpanj 2022'!$E$82</c:f>
              <c:numCache>
                <c:formatCode>#,##0.00</c:formatCode>
                <c:ptCount val="1"/>
                <c:pt idx="0">
                  <c:v>1176.3785339999999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F76-4053-B4A7-3F6A4E7588CD}"/>
            </c:ext>
          </c:extLst>
        </c:ser>
        <c:ser>
          <c:idx val="6"/>
          <c:order val="7"/>
          <c:tx>
            <c:v>Kolovoz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'kolovoz 2022'!$E$82</c:f>
              <c:numCache>
                <c:formatCode>#,##0.00</c:formatCode>
                <c:ptCount val="1"/>
                <c:pt idx="0">
                  <c:v>1389.0329220000001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F76-4053-B4A7-3F6A4E7588CD}"/>
            </c:ext>
          </c:extLst>
        </c:ser>
        <c:ser>
          <c:idx val="7"/>
          <c:order val="8"/>
          <c:tx>
            <c:v>Rujan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'rujan 2022'!$E$82</c:f>
              <c:numCache>
                <c:formatCode>#,##0.00</c:formatCode>
                <c:ptCount val="1"/>
                <c:pt idx="0">
                  <c:v>1066.901621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F76-4053-B4A7-3F6A4E7588CD}"/>
            </c:ext>
          </c:extLst>
        </c:ser>
        <c:ser>
          <c:idx val="8"/>
          <c:order val="9"/>
          <c:tx>
            <c:v>Listopad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'listopad 2022'!$E$82</c:f>
              <c:numCache>
                <c:formatCode>#,##0.00</c:formatCode>
                <c:ptCount val="1"/>
                <c:pt idx="0">
                  <c:v>850.64893700000005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F76-4053-B4A7-3F6A4E7588CD}"/>
            </c:ext>
          </c:extLst>
        </c:ser>
        <c:ser>
          <c:idx val="9"/>
          <c:order val="10"/>
          <c:tx>
            <c:v>Studeni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'studeni 2022'!$E$82</c:f>
              <c:numCache>
                <c:formatCode>#,##0.00</c:formatCode>
                <c:ptCount val="1"/>
                <c:pt idx="0">
                  <c:v>724.28694299999995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F76-4053-B4A7-3F6A4E7588CD}"/>
            </c:ext>
          </c:extLst>
        </c:ser>
        <c:ser>
          <c:idx val="10"/>
          <c:order val="11"/>
          <c:tx>
            <c:v>Prosinac</c:v>
          </c:tx>
          <c:invertIfNegative val="0"/>
          <c:dLbls>
            <c:dLbl>
              <c:idx val="0"/>
              <c:layout>
                <c:manualLayout>
                  <c:x val="-1.7178613865652928E-16"/>
                  <c:y val="-1.6182740088310613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BA-4A2E-9EA3-5E2AE4CDE8A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'prosinac 2022'!$E$82</c:f>
              <c:numCache>
                <c:formatCode>#,##0.00</c:formatCode>
                <c:ptCount val="1"/>
                <c:pt idx="0">
                  <c:v>858.46424100000002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F76-4053-B4A7-3F6A4E7588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41741392"/>
        <c:axId val="841741952"/>
      </c:barChart>
      <c:catAx>
        <c:axId val="841741392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one"/>
        <c:crossAx val="841741952"/>
        <c:crosses val="autoZero"/>
        <c:auto val="1"/>
        <c:lblAlgn val="ctr"/>
        <c:lblOffset val="100"/>
        <c:noMultiLvlLbl val="0"/>
      </c:catAx>
      <c:valAx>
        <c:axId val="841741952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HRK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crossAx val="8417413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420720800739405"/>
          <c:y val="0.88949753086419758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Udio pojedinih valuta u ukupnom prometu ovlaštenih mjenjača u 2022.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explosion val="4"/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3BB-4133-9682-8480E2D838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3BB-4133-9682-8480E2D838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3BB-4133-9682-8480E2D838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3BB-4133-9682-8480E2D838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3BB-4133-9682-8480E2D838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3BB-4133-9682-8480E2D8381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3BB-4133-9682-8480E2D8381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3BB-4133-9682-8480E2D8381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3BB-4133-9682-8480E2D838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3BB-4133-9682-8480E2D8381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3BB-4133-9682-8480E2D8381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3BB-4133-9682-8480E2D8381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E3BB-4133-9682-8480E2D8381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E3BB-4133-9682-8480E2D8381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3BB-4133-9682-8480E2D8381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3BB-4133-9682-8480E2D83815}"/>
              </c:ext>
            </c:extLst>
          </c:dPt>
          <c:dPt>
            <c:idx val="16"/>
            <c:bubble3D val="0"/>
            <c:explosion val="2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3BB-4133-9682-8480E2D8381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E3BB-4133-9682-8480E2D83815}"/>
              </c:ext>
            </c:extLst>
          </c:dPt>
          <c:dLbls>
            <c:dLbl>
              <c:idx val="0"/>
              <c:layout>
                <c:manualLayout>
                  <c:x val="-9.8537101574776922E-2"/>
                  <c:y val="-7.334676453530432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BB-4133-9682-8480E2D83815}"/>
                </c:ext>
              </c:extLst>
            </c:dLbl>
            <c:dLbl>
              <c:idx val="1"/>
              <c:layout>
                <c:manualLayout>
                  <c:x val="-6.4890286402901884E-2"/>
                  <c:y val="-3.86035602817391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BB-4133-9682-8480E2D83815}"/>
                </c:ext>
              </c:extLst>
            </c:dLbl>
            <c:dLbl>
              <c:idx val="2"/>
              <c:layout>
                <c:manualLayout>
                  <c:x val="-2.1630095467634048E-2"/>
                  <c:y val="-7.7207120563478233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BB-4133-9682-8480E2D83815}"/>
                </c:ext>
              </c:extLst>
            </c:dLbl>
            <c:dLbl>
              <c:idx val="3"/>
              <c:layout>
                <c:manualLayout>
                  <c:x val="1.2016719704241001E-2"/>
                  <c:y val="3.474320425356516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BB-4133-9682-8480E2D83815}"/>
                </c:ext>
              </c:extLst>
            </c:dLbl>
            <c:dLbl>
              <c:idx val="4"/>
              <c:layout>
                <c:manualLayout>
                  <c:x val="2.1630095467633958E-2"/>
                  <c:y val="7.720712056347824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BB-4133-9682-8480E2D83815}"/>
                </c:ext>
              </c:extLst>
            </c:dLbl>
            <c:dLbl>
              <c:idx val="5"/>
              <c:layout>
                <c:manualLayout>
                  <c:x val="4.0856846994419702E-2"/>
                  <c:y val="0.123531392901565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BB-4133-9682-8480E2D83815}"/>
                </c:ext>
              </c:extLst>
            </c:dLbl>
            <c:dLbl>
              <c:idx val="6"/>
              <c:layout>
                <c:manualLayout>
                  <c:x val="5.0470222757812662E-2"/>
                  <c:y val="0.1698556652396521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BB-4133-9682-8480E2D83815}"/>
                </c:ext>
              </c:extLst>
            </c:dLbl>
            <c:dLbl>
              <c:idx val="7"/>
              <c:layout>
                <c:manualLayout>
                  <c:x val="6.0083598521205442E-2"/>
                  <c:y val="0.2123195815495651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3BB-4133-9682-8480E2D83815}"/>
                </c:ext>
              </c:extLst>
            </c:dLbl>
            <c:dLbl>
              <c:idx val="8"/>
              <c:layout>
                <c:manualLayout>
                  <c:x val="6.4890286402901884E-2"/>
                  <c:y val="0.2547834978594781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3BB-4133-9682-8480E2D83815}"/>
                </c:ext>
              </c:extLst>
            </c:dLbl>
            <c:dLbl>
              <c:idx val="9"/>
              <c:layout>
                <c:manualLayout>
                  <c:x val="5.0470222757812482E-2"/>
                  <c:y val="0.2779456340285216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3BB-4133-9682-8480E2D83815}"/>
                </c:ext>
              </c:extLst>
            </c:dLbl>
            <c:dLbl>
              <c:idx val="10"/>
              <c:layout>
                <c:manualLayout>
                  <c:x val="3.1243471231026828E-2"/>
                  <c:y val="0.2818059900566954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BB-4133-9682-8480E2D83815}"/>
                </c:ext>
              </c:extLst>
            </c:dLbl>
            <c:dLbl>
              <c:idx val="11"/>
              <c:layout>
                <c:manualLayout>
                  <c:x val="-1.4390208813083664E-2"/>
                  <c:y val="0.2393420737467825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3BB-4133-9682-8480E2D83815}"/>
                </c:ext>
              </c:extLst>
            </c:dLbl>
            <c:dLbl>
              <c:idx val="12"/>
              <c:layout>
                <c:manualLayout>
                  <c:x val="-3.1243447263577268E-2"/>
                  <c:y val="0.2084592255213912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3BB-4133-9682-8480E2D83815}"/>
                </c:ext>
              </c:extLst>
            </c:dLbl>
            <c:dLbl>
              <c:idx val="13"/>
              <c:layout>
                <c:manualLayout>
                  <c:x val="-6.2382144774689299E-2"/>
                  <c:y val="0.2547834978594781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3BB-4133-9682-8480E2D83815}"/>
                </c:ext>
              </c:extLst>
            </c:dLbl>
            <c:dLbl>
              <c:idx val="14"/>
              <c:layout>
                <c:manualLayout>
                  <c:x val="-8.6400680027118343E-2"/>
                  <c:y val="0.30110777019756496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3BB-4133-9682-8480E2D83815}"/>
                </c:ext>
              </c:extLst>
            </c:dLbl>
            <c:dLbl>
              <c:idx val="15"/>
              <c:layout>
                <c:manualLayout>
                  <c:x val="-0.11764412729069569"/>
                  <c:y val="0.3397113304793040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3BB-4133-9682-8480E2D83815}"/>
                </c:ext>
              </c:extLst>
            </c:dLbl>
            <c:dLbl>
              <c:idx val="16"/>
              <c:layout>
                <c:manualLayout>
                  <c:x val="-1.9226751526785765E-2"/>
                  <c:y val="-0.1505538850987826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3BB-4133-9682-8480E2D83815}"/>
                </c:ext>
              </c:extLst>
            </c:dLbl>
            <c:dLbl>
              <c:idx val="17"/>
              <c:layout>
                <c:manualLayout>
                  <c:x val="-8.5671735832810902E-2"/>
                  <c:y val="0.6583816430161938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3BB-4133-9682-8480E2D8381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'2022'!$B$23:$B$40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EUR</c:v>
                </c:pt>
                <c:pt idx="17">
                  <c:v>PLN</c:v>
                </c:pt>
              </c:strCache>
            </c:strRef>
          </c:cat>
          <c:val>
            <c:numRef>
              <c:f>'2022'!$P$23:$P$40</c:f>
              <c:numCache>
                <c:formatCode>#,##0.00</c:formatCode>
                <c:ptCount val="18"/>
                <c:pt idx="0">
                  <c:v>0.41684470971207277</c:v>
                </c:pt>
                <c:pt idx="1">
                  <c:v>0.41679008442974597</c:v>
                </c:pt>
                <c:pt idx="2">
                  <c:v>0.16889431575370831</c:v>
                </c:pt>
                <c:pt idx="3">
                  <c:v>0.1018684296048482</c:v>
                </c:pt>
                <c:pt idx="4">
                  <c:v>0.27160895848845257</c:v>
                </c:pt>
                <c:pt idx="5">
                  <c:v>5.4006356523881131E-3</c:v>
                </c:pt>
                <c:pt idx="6">
                  <c:v>5.9615353530597208E-2</c:v>
                </c:pt>
                <c:pt idx="7">
                  <c:v>5.9300393658739984E-3</c:v>
                </c:pt>
                <c:pt idx="8">
                  <c:v>0.16946710282508751</c:v>
                </c:pt>
                <c:pt idx="9">
                  <c:v>3.3621893303357346</c:v>
                </c:pt>
                <c:pt idx="10">
                  <c:v>0.64035186383638842</c:v>
                </c:pt>
                <c:pt idx="11">
                  <c:v>6.1775083822813457</c:v>
                </c:pt>
                <c:pt idx="12">
                  <c:v>2.4174132823705917E-2</c:v>
                </c:pt>
                <c:pt idx="13">
                  <c:v>1.4492852017481104E-3</c:v>
                </c:pt>
                <c:pt idx="14">
                  <c:v>1.2728414067721271E-3</c:v>
                </c:pt>
                <c:pt idx="15">
                  <c:v>0.91170372529933241</c:v>
                </c:pt>
                <c:pt idx="16">
                  <c:v>87.010795335300031</c:v>
                </c:pt>
                <c:pt idx="17">
                  <c:v>0.25413547415217141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E3BB-4133-9682-8480E2D838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37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siječnju 2022.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BF-43BA-959C-CB1087F514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BF-43BA-959C-CB1087F5145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BF-43BA-959C-CB1087F5145C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BF-43BA-959C-CB1087F5145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'2022'!$C$83:$C$85</c:f>
              <c:numCache>
                <c:formatCode>#,##0.00</c:formatCode>
                <c:ptCount val="3"/>
                <c:pt idx="0">
                  <c:v>60.869159336520994</c:v>
                </c:pt>
                <c:pt idx="1">
                  <c:v>39.130840663479006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BF-43BA-959C-CB1087F514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100" b="1"/>
              <a:t>Udio pojedinih valuta u ukupnom prometu ovlaštenih mjenjača u siječnju 2022.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5F3-4070-926D-537D41368B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5F3-4070-926D-537D41368B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5F3-4070-926D-537D41368B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5F3-4070-926D-537D41368B20}"/>
              </c:ext>
            </c:extLst>
          </c:dPt>
          <c:dLbls>
            <c:dLbl>
              <c:idx val="1"/>
              <c:layout>
                <c:manualLayout>
                  <c:x val="-9.166666666666666E-2"/>
                  <c:y val="8.3333333333333329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F3-4070-926D-537D41368B20}"/>
                </c:ext>
              </c:extLst>
            </c:dLbl>
            <c:dLbl>
              <c:idx val="2"/>
              <c:layout>
                <c:manualLayout>
                  <c:x val="-1.1111111111111162E-2"/>
                  <c:y val="1.388888888888886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F3-4070-926D-537D41368B20}"/>
                </c:ext>
              </c:extLst>
            </c:dLbl>
            <c:dLbl>
              <c:idx val="3"/>
              <c:layout>
                <c:manualLayout>
                  <c:x val="0.17222222222222211"/>
                  <c:y val="1.388888888888891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F3-4070-926D-537D41368B2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cat>
          <c:val>
            <c:numRef>
              <c:f>'2022'!$C$72:$C$75</c:f>
              <c:numCache>
                <c:formatCode>0.00</c:formatCode>
                <c:ptCount val="4"/>
                <c:pt idx="0">
                  <c:v>85.873393820908717</c:v>
                </c:pt>
                <c:pt idx="1">
                  <c:v>6.711346189850449</c:v>
                </c:pt>
                <c:pt idx="2">
                  <c:v>4.2856440659342505</c:v>
                </c:pt>
                <c:pt idx="3">
                  <c:v>3.1296159233065834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F3-4070-926D-537D41368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O</a:t>
            </a:r>
            <a:r>
              <a:rPr lang="hr-HR" sz="1100" b="1"/>
              <a:t>dnos otkupa i prodaje strane gotovine i čekova u </a:t>
            </a:r>
          </a:p>
          <a:p>
            <a:pPr>
              <a:defRPr/>
            </a:pPr>
            <a:r>
              <a:rPr lang="hr-HR" sz="1100" b="1"/>
              <a:t>veljači 2022.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D1-4AD9-BB68-6B296DA63E1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4D1-4AD9-BB68-6B296DA63E1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4D1-4AD9-BB68-6B296DA63E1A}"/>
              </c:ext>
            </c:extLst>
          </c:dPt>
          <c:dLbls>
            <c:dLbl>
              <c:idx val="2"/>
              <c:layout>
                <c:manualLayout>
                  <c:x val="0.12222222222222222"/>
                  <c:y val="4.6296296296296086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D1-4AD9-BB68-6B296DA63E1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cat>
          <c:val>
            <c:numRef>
              <c:f>'2022'!$D$83:$D$85</c:f>
              <c:numCache>
                <c:formatCode>#,##0.00</c:formatCode>
                <c:ptCount val="3"/>
                <c:pt idx="0">
                  <c:v>60.910677412860359</c:v>
                </c:pt>
                <c:pt idx="1">
                  <c:v>39.089322587139641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D1-4AD9-BB68-6B296DA63E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2720</xdr:colOff>
      <xdr:row>0</xdr:row>
      <xdr:rowOff>134710</xdr:rowOff>
    </xdr:from>
    <xdr:to>
      <xdr:col>11</xdr:col>
      <xdr:colOff>9525</xdr:colOff>
      <xdr:row>20</xdr:row>
      <xdr:rowOff>136210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23</xdr:row>
      <xdr:rowOff>5443</xdr:rowOff>
    </xdr:from>
    <xdr:to>
      <xdr:col>11</xdr:col>
      <xdr:colOff>38101</xdr:colOff>
      <xdr:row>43</xdr:row>
      <xdr:rowOff>6943</xdr:rowOff>
    </xdr:to>
    <xdr:graphicFrame macro="">
      <xdr:nvGraphicFramePr>
        <xdr:cNvPr id="10" name="Grafiko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165651</xdr:colOff>
      <xdr:row>88</xdr:row>
      <xdr:rowOff>82826</xdr:rowOff>
    </xdr:from>
    <xdr:to>
      <xdr:col>11</xdr:col>
      <xdr:colOff>16564</xdr:colOff>
      <xdr:row>108</xdr:row>
      <xdr:rowOff>59634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9CF19010-1E5B-419F-B715-D4FB2A0CCD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D6D7AD39-11EF-473B-89AA-F37FC42B28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E0FF8351-C77E-4D19-AD32-92C754C56B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D54A3FAE-1A09-4A96-91CC-314949237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B0354BB7-0D7A-48FE-8FCB-AC9BCB179B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2685617E-01D9-4364-BF5C-1518D77E4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63A1999B-C607-49F5-91F5-7D64039CA8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27EEEF67-5821-4352-8AEC-4323DBA51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4" name="Grafiko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2</xdr:row>
      <xdr:rowOff>142875</xdr:rowOff>
    </xdr:from>
    <xdr:to>
      <xdr:col>13</xdr:col>
      <xdr:colOff>304800</xdr:colOff>
      <xdr:row>18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29</xdr:row>
      <xdr:rowOff>0</xdr:rowOff>
    </xdr:from>
    <xdr:to>
      <xdr:col>13</xdr:col>
      <xdr:colOff>285750</xdr:colOff>
      <xdr:row>44</xdr:row>
      <xdr:rowOff>66675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M90:P108"/>
  <sheetViews>
    <sheetView showGridLines="0" topLeftCell="A67" zoomScale="85" zoomScaleNormal="85" workbookViewId="0">
      <selection activeCell="N111" sqref="N111"/>
    </sheetView>
  </sheetViews>
  <sheetFormatPr defaultColWidth="9.33203125" defaultRowHeight="12.95" customHeight="1" x14ac:dyDescent="0.2"/>
  <cols>
    <col min="1" max="1" width="2.83203125" style="1" customWidth="1"/>
    <col min="2" max="16384" width="9.33203125" style="1"/>
  </cols>
  <sheetData>
    <row r="90" spans="13:16" ht="12.95" customHeight="1" x14ac:dyDescent="0.2">
      <c r="M90" s="31"/>
      <c r="N90" s="18"/>
      <c r="O90" s="18"/>
      <c r="P90" s="30"/>
    </row>
    <row r="91" spans="13:16" ht="12.95" customHeight="1" x14ac:dyDescent="0.2">
      <c r="N91" s="18"/>
      <c r="O91" s="18"/>
      <c r="P91" s="30"/>
    </row>
    <row r="92" spans="13:16" ht="12.95" customHeight="1" x14ac:dyDescent="0.2">
      <c r="N92" s="18"/>
      <c r="O92" s="18"/>
      <c r="P92" s="30"/>
    </row>
    <row r="93" spans="13:16" ht="12.95" customHeight="1" x14ac:dyDescent="0.2">
      <c r="N93" s="18"/>
      <c r="O93" s="18"/>
      <c r="P93" s="30"/>
    </row>
    <row r="94" spans="13:16" ht="12.95" customHeight="1" x14ac:dyDescent="0.2">
      <c r="N94" s="18"/>
      <c r="O94" s="18"/>
      <c r="P94" s="30"/>
    </row>
    <row r="95" spans="13:16" ht="12.95" customHeight="1" x14ac:dyDescent="0.2">
      <c r="N95" s="18"/>
      <c r="O95" s="18"/>
      <c r="P95" s="30"/>
    </row>
    <row r="96" spans="13:16" ht="12.95" customHeight="1" x14ac:dyDescent="0.2">
      <c r="N96" s="18"/>
      <c r="O96" s="18"/>
      <c r="P96" s="30"/>
    </row>
    <row r="97" spans="14:16" ht="12.95" customHeight="1" x14ac:dyDescent="0.2">
      <c r="N97" s="12"/>
      <c r="O97" s="18"/>
      <c r="P97" s="30"/>
    </row>
    <row r="98" spans="14:16" ht="12.95" customHeight="1" x14ac:dyDescent="0.2">
      <c r="N98" s="18"/>
      <c r="O98" s="12"/>
      <c r="P98" s="30"/>
    </row>
    <row r="99" spans="14:16" ht="12.95" customHeight="1" x14ac:dyDescent="0.2">
      <c r="N99" s="18"/>
      <c r="O99" s="18"/>
      <c r="P99" s="30"/>
    </row>
    <row r="100" spans="14:16" ht="12.95" customHeight="1" x14ac:dyDescent="0.2">
      <c r="N100" s="18"/>
      <c r="O100" s="18"/>
      <c r="P100" s="30"/>
    </row>
    <row r="101" spans="14:16" ht="12.95" customHeight="1" x14ac:dyDescent="0.2">
      <c r="N101" s="18"/>
      <c r="O101" s="18"/>
      <c r="P101" s="30"/>
    </row>
    <row r="102" spans="14:16" ht="12.95" customHeight="1" x14ac:dyDescent="0.2">
      <c r="N102" s="18"/>
      <c r="O102" s="18"/>
      <c r="P102" s="30"/>
    </row>
    <row r="103" spans="14:16" ht="12.95" customHeight="1" x14ac:dyDescent="0.2">
      <c r="N103" s="12"/>
      <c r="O103" s="18"/>
      <c r="P103" s="30"/>
    </row>
    <row r="104" spans="14:16" ht="12.95" customHeight="1" x14ac:dyDescent="0.2">
      <c r="N104" s="12"/>
      <c r="O104" s="12"/>
      <c r="P104" s="30"/>
    </row>
    <row r="105" spans="14:16" ht="12.95" customHeight="1" x14ac:dyDescent="0.2">
      <c r="N105" s="18"/>
      <c r="O105" s="12"/>
      <c r="P105" s="30"/>
    </row>
    <row r="106" spans="14:16" ht="12.95" customHeight="1" x14ac:dyDescent="0.2">
      <c r="N106" s="18"/>
      <c r="O106" s="18"/>
      <c r="P106" s="30"/>
    </row>
    <row r="107" spans="14:16" ht="12.95" customHeight="1" x14ac:dyDescent="0.2">
      <c r="N107" s="18"/>
      <c r="O107" s="18"/>
      <c r="P107" s="30"/>
    </row>
    <row r="108" spans="14:16" ht="12.95" customHeight="1" x14ac:dyDescent="0.2">
      <c r="O108" s="18"/>
      <c r="P108" s="30"/>
    </row>
  </sheetData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478E-9166-401C-B072-FA0FCBE48142}">
  <dimension ref="B2:R85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21" customWidth="1"/>
    <col min="2" max="3" width="10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5">
      <c r="B2" s="17" t="s">
        <v>109</v>
      </c>
      <c r="C2" s="16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56</v>
      </c>
      <c r="C4" s="60"/>
      <c r="D4" s="60" t="s">
        <v>57</v>
      </c>
      <c r="E4" s="60"/>
      <c r="F4" s="60"/>
    </row>
    <row r="5" spans="2:6" ht="22.5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101</v>
      </c>
    </row>
    <row r="6" spans="2:6" ht="12.95" customHeight="1" x14ac:dyDescent="0.2">
      <c r="B6" s="18" t="s">
        <v>2</v>
      </c>
      <c r="C6" s="18" t="s">
        <v>17</v>
      </c>
      <c r="D6" s="32">
        <v>1695768</v>
      </c>
      <c r="E6" s="32">
        <v>8245704</v>
      </c>
      <c r="F6" s="32">
        <f>E6/'2022'!$O$1</f>
        <v>1094392.9922357157</v>
      </c>
    </row>
    <row r="7" spans="2:6" ht="12.95" customHeight="1" x14ac:dyDescent="0.2">
      <c r="B7" s="18" t="s">
        <v>3</v>
      </c>
      <c r="C7" s="18" t="s">
        <v>18</v>
      </c>
      <c r="D7" s="32">
        <v>1821810</v>
      </c>
      <c r="E7" s="32">
        <v>9978523</v>
      </c>
      <c r="F7" s="32">
        <f>E7/'2022'!$O$1</f>
        <v>1324377.5963899395</v>
      </c>
    </row>
    <row r="8" spans="2:6" ht="12.95" customHeight="1" x14ac:dyDescent="0.2">
      <c r="B8" s="18" t="s">
        <v>4</v>
      </c>
      <c r="C8" s="18" t="s">
        <v>19</v>
      </c>
      <c r="D8" s="32">
        <v>19916440</v>
      </c>
      <c r="E8" s="32">
        <v>5681571</v>
      </c>
      <c r="F8" s="32">
        <f>E8/'2022'!$O$1</f>
        <v>754074.05932709528</v>
      </c>
    </row>
    <row r="9" spans="2:6" ht="12.95" customHeight="1" x14ac:dyDescent="0.2">
      <c r="B9" s="18" t="s">
        <v>5</v>
      </c>
      <c r="C9" s="18" t="s">
        <v>20</v>
      </c>
      <c r="D9" s="32">
        <v>2124074</v>
      </c>
      <c r="E9" s="32">
        <v>2073359</v>
      </c>
      <c r="F9" s="32">
        <f>E9/'2022'!$O$1</f>
        <v>275182.02933174063</v>
      </c>
    </row>
    <row r="10" spans="2:6" ht="12.95" customHeight="1" x14ac:dyDescent="0.2">
      <c r="B10" s="18" t="s">
        <v>6</v>
      </c>
      <c r="C10" s="18" t="s">
        <v>21</v>
      </c>
      <c r="D10" s="32">
        <v>248709385</v>
      </c>
      <c r="E10" s="32">
        <v>4335176</v>
      </c>
      <c r="F10" s="32">
        <f>E10/'2022'!$O$1</f>
        <v>575376.7336916849</v>
      </c>
    </row>
    <row r="11" spans="2:6" ht="12.95" customHeight="1" x14ac:dyDescent="0.2">
      <c r="B11" s="18" t="s">
        <v>7</v>
      </c>
      <c r="C11" s="18" t="s">
        <v>22</v>
      </c>
      <c r="D11" s="32">
        <v>3815050</v>
      </c>
      <c r="E11" s="32">
        <v>186264</v>
      </c>
      <c r="F11" s="32">
        <f>E11/'2022'!$O$1</f>
        <v>24721.481186541907</v>
      </c>
    </row>
    <row r="12" spans="2:6" ht="12.95" customHeight="1" x14ac:dyDescent="0.2">
      <c r="B12" s="18" t="s">
        <v>8</v>
      </c>
      <c r="C12" s="18" t="s">
        <v>23</v>
      </c>
      <c r="D12" s="32">
        <v>1149750</v>
      </c>
      <c r="E12" s="32">
        <v>798874</v>
      </c>
      <c r="F12" s="32">
        <f>E12/'2022'!$O$1</f>
        <v>106028.80084942597</v>
      </c>
    </row>
    <row r="13" spans="2:6" ht="12.95" customHeight="1" x14ac:dyDescent="0.2">
      <c r="B13" s="18" t="s">
        <v>38</v>
      </c>
      <c r="C13" s="18" t="s">
        <v>39</v>
      </c>
      <c r="D13" s="32">
        <v>723880</v>
      </c>
      <c r="E13" s="32">
        <v>68131</v>
      </c>
      <c r="F13" s="32">
        <f>E13/'2022'!$O$1</f>
        <v>9042.5376600968866</v>
      </c>
    </row>
    <row r="14" spans="2:6" ht="12.95" customHeight="1" x14ac:dyDescent="0.2">
      <c r="B14" s="18" t="s">
        <v>9</v>
      </c>
      <c r="C14" s="18" t="s">
        <v>24</v>
      </c>
      <c r="D14" s="32">
        <v>3704300</v>
      </c>
      <c r="E14" s="32">
        <v>2470618</v>
      </c>
      <c r="F14" s="32">
        <f>E14/'2022'!$O$1</f>
        <v>327907.35947972658</v>
      </c>
    </row>
    <row r="15" spans="2:6" ht="12.95" customHeight="1" x14ac:dyDescent="0.2">
      <c r="B15" s="18" t="s">
        <v>10</v>
      </c>
      <c r="C15" s="18" t="s">
        <v>25</v>
      </c>
      <c r="D15" s="32">
        <v>6745915</v>
      </c>
      <c r="E15" s="32">
        <v>51165190</v>
      </c>
      <c r="F15" s="32">
        <f>E15/'2022'!$O$1</f>
        <v>6790787.7098679403</v>
      </c>
    </row>
    <row r="16" spans="2:6" ht="12.95" customHeight="1" x14ac:dyDescent="0.2">
      <c r="B16" s="18" t="s">
        <v>11</v>
      </c>
      <c r="C16" s="18" t="s">
        <v>26</v>
      </c>
      <c r="D16" s="32">
        <v>1583745</v>
      </c>
      <c r="E16" s="32">
        <v>13002606</v>
      </c>
      <c r="F16" s="32">
        <f>E16/'2022'!$O$1</f>
        <v>1725742.3850288671</v>
      </c>
    </row>
    <row r="17" spans="2:18" ht="12.95" customHeight="1" x14ac:dyDescent="0.2">
      <c r="B17" s="18" t="s">
        <v>12</v>
      </c>
      <c r="C17" s="18" t="s">
        <v>27</v>
      </c>
      <c r="D17" s="32">
        <v>18423413</v>
      </c>
      <c r="E17" s="32">
        <v>135990273</v>
      </c>
      <c r="F17" s="32">
        <f>E17/'2022'!$O$1</f>
        <v>18049010.949631695</v>
      </c>
    </row>
    <row r="18" spans="2:18" ht="12.95" customHeight="1" x14ac:dyDescent="0.2">
      <c r="B18" s="18" t="s">
        <v>13</v>
      </c>
      <c r="C18" s="18" t="s">
        <v>28</v>
      </c>
      <c r="D18" s="32">
        <v>5508947</v>
      </c>
      <c r="E18" s="32">
        <v>323875</v>
      </c>
      <c r="F18" s="32">
        <f>E18/'2022'!$O$1</f>
        <v>42985.599575287008</v>
      </c>
    </row>
    <row r="19" spans="2:18" ht="12.95" customHeight="1" x14ac:dyDescent="0.2">
      <c r="B19" s="18" t="s">
        <v>40</v>
      </c>
      <c r="C19" s="18" t="s">
        <v>41</v>
      </c>
      <c r="D19" s="32">
        <v>21596</v>
      </c>
      <c r="E19" s="32">
        <v>28328</v>
      </c>
      <c r="F19" s="32">
        <f>E19/'2022'!$O$1</f>
        <v>3759.7717167695268</v>
      </c>
    </row>
    <row r="20" spans="2:18" ht="12.95" customHeight="1" x14ac:dyDescent="0.2">
      <c r="B20" s="18" t="s">
        <v>42</v>
      </c>
      <c r="C20" s="18" t="s">
        <v>43</v>
      </c>
      <c r="D20" s="32">
        <v>9095</v>
      </c>
      <c r="E20" s="32">
        <v>30441</v>
      </c>
      <c r="F20" s="32">
        <f>E20/'2022'!$O$1</f>
        <v>4040.2150109496315</v>
      </c>
    </row>
    <row r="21" spans="2:18" ht="12.95" customHeight="1" x14ac:dyDescent="0.2">
      <c r="B21" s="18" t="s">
        <v>14</v>
      </c>
      <c r="C21" s="18" t="s">
        <v>29</v>
      </c>
      <c r="D21" s="32">
        <v>2759604</v>
      </c>
      <c r="E21" s="32">
        <v>10235020</v>
      </c>
      <c r="F21" s="32">
        <f>E21/'2022'!$O$1</f>
        <v>1358420.5985798659</v>
      </c>
      <c r="I21" s="6"/>
    </row>
    <row r="22" spans="2:18" ht="12.95" customHeight="1" x14ac:dyDescent="0.2">
      <c r="B22" s="18" t="s">
        <v>15</v>
      </c>
      <c r="C22" s="18" t="s">
        <v>30</v>
      </c>
      <c r="D22" s="32">
        <v>198892829</v>
      </c>
      <c r="E22" s="32">
        <v>1457580324</v>
      </c>
      <c r="F22" s="32">
        <f>E22/'2022'!$O$1</f>
        <v>193454154.09118056</v>
      </c>
      <c r="I22" s="6"/>
    </row>
    <row r="23" spans="2:18" ht="12.95" customHeight="1" x14ac:dyDescent="0.2">
      <c r="B23" s="18" t="s">
        <v>16</v>
      </c>
      <c r="C23" s="18" t="s">
        <v>31</v>
      </c>
      <c r="D23" s="32">
        <v>5905180</v>
      </c>
      <c r="E23" s="32">
        <v>8643203</v>
      </c>
      <c r="F23" s="32">
        <f>E23/'2022'!$O$1</f>
        <v>1147150.1758577211</v>
      </c>
      <c r="I23" s="6"/>
      <c r="J23" s="6"/>
    </row>
    <row r="24" spans="2:18" s="15" customFormat="1" ht="12.95" customHeight="1" x14ac:dyDescent="0.2">
      <c r="B24" s="7" t="s">
        <v>32</v>
      </c>
      <c r="C24" s="4"/>
      <c r="D24" s="4"/>
      <c r="E24" s="8">
        <f>SUM(E6:E23)</f>
        <v>1710837480</v>
      </c>
      <c r="F24" s="8">
        <f>E24/'2022'!$O$1</f>
        <v>227067155.08660161</v>
      </c>
      <c r="I24" s="13"/>
      <c r="J24" s="13"/>
    </row>
    <row r="25" spans="2:18" ht="12.95" customHeight="1" x14ac:dyDescent="0.2">
      <c r="B25" s="9" t="s">
        <v>102</v>
      </c>
      <c r="C25" s="2"/>
      <c r="D25" s="10"/>
      <c r="E25" s="3">
        <f>+E24/1000000</f>
        <v>1710.8374799999999</v>
      </c>
      <c r="F25" s="3">
        <f>E25/'2022'!$O$1</f>
        <v>227.06715508660162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9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110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56</v>
      </c>
      <c r="C30" s="60"/>
      <c r="D30" s="60" t="s">
        <v>60</v>
      </c>
      <c r="E30" s="60"/>
      <c r="F30" s="60"/>
      <c r="R30" s="14"/>
    </row>
    <row r="31" spans="2:18" ht="22.5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101</v>
      </c>
      <c r="R31" s="14"/>
    </row>
    <row r="32" spans="2:18" ht="12.95" customHeight="1" x14ac:dyDescent="0.2">
      <c r="B32" s="18" t="s">
        <v>2</v>
      </c>
      <c r="C32" s="18" t="s">
        <v>17</v>
      </c>
      <c r="D32" s="32">
        <v>429420</v>
      </c>
      <c r="E32" s="32">
        <v>2153660</v>
      </c>
      <c r="F32" s="32">
        <f>E32/'2022'!$O$1</f>
        <v>285839.80357024353</v>
      </c>
      <c r="R32" s="14"/>
    </row>
    <row r="33" spans="2:18" ht="12.95" customHeight="1" x14ac:dyDescent="0.2">
      <c r="B33" s="18">
        <v>124</v>
      </c>
      <c r="C33" s="18" t="s">
        <v>18</v>
      </c>
      <c r="D33" s="32">
        <v>415565</v>
      </c>
      <c r="E33" s="32">
        <v>2345904</v>
      </c>
      <c r="F33" s="32">
        <f>E33/'2022'!$O$1</f>
        <v>311354.96715110488</v>
      </c>
      <c r="R33" s="14"/>
    </row>
    <row r="34" spans="2:18" ht="12.95" customHeight="1" x14ac:dyDescent="0.2">
      <c r="B34" s="18" t="s">
        <v>4</v>
      </c>
      <c r="C34" s="18" t="s">
        <v>19</v>
      </c>
      <c r="D34" s="32">
        <v>4038770</v>
      </c>
      <c r="E34" s="32">
        <v>1180773</v>
      </c>
      <c r="F34" s="32">
        <f>E34/'2022'!$O$1</f>
        <v>156715.50866016324</v>
      </c>
    </row>
    <row r="35" spans="2:18" ht="12.95" customHeight="1" x14ac:dyDescent="0.2">
      <c r="B35" s="18" t="s">
        <v>5</v>
      </c>
      <c r="C35" s="18" t="s">
        <v>20</v>
      </c>
      <c r="D35" s="32">
        <v>510350</v>
      </c>
      <c r="E35" s="32">
        <v>508518</v>
      </c>
      <c r="F35" s="32">
        <f>E35/'2022'!$O$1</f>
        <v>67491.937089388812</v>
      </c>
    </row>
    <row r="36" spans="2:18" ht="12.95" customHeight="1" x14ac:dyDescent="0.2">
      <c r="B36" s="18" t="s">
        <v>6</v>
      </c>
      <c r="C36" s="18" t="s">
        <v>21</v>
      </c>
      <c r="D36" s="32">
        <v>170167650</v>
      </c>
      <c r="E36" s="32">
        <v>3126691</v>
      </c>
      <c r="F36" s="32">
        <f>E36/'2022'!$O$1</f>
        <v>414983.21056473552</v>
      </c>
    </row>
    <row r="37" spans="2:18" ht="12.95" customHeight="1" x14ac:dyDescent="0.2">
      <c r="B37" s="18" t="s">
        <v>7</v>
      </c>
      <c r="C37" s="18" t="s">
        <v>22</v>
      </c>
      <c r="D37" s="32">
        <v>611000</v>
      </c>
      <c r="E37" s="32">
        <v>32526</v>
      </c>
      <c r="F37" s="32">
        <f>E37/'2022'!$O$1</f>
        <v>4316.9420664941272</v>
      </c>
    </row>
    <row r="38" spans="2:18" ht="12.95" customHeight="1" x14ac:dyDescent="0.2">
      <c r="B38" s="18" t="s">
        <v>8</v>
      </c>
      <c r="C38" s="18" t="s">
        <v>23</v>
      </c>
      <c r="D38" s="32">
        <v>363350</v>
      </c>
      <c r="E38" s="32">
        <v>264009</v>
      </c>
      <c r="F38" s="32">
        <f>E38/'2022'!$O$1</f>
        <v>35040.015926737011</v>
      </c>
    </row>
    <row r="39" spans="2:18" ht="12.95" customHeight="1" x14ac:dyDescent="0.2">
      <c r="B39" s="18" t="s">
        <v>38</v>
      </c>
      <c r="C39" s="18" t="s">
        <v>39</v>
      </c>
      <c r="D39" s="32">
        <v>799450</v>
      </c>
      <c r="E39" s="32">
        <v>84614</v>
      </c>
      <c r="F39" s="32">
        <f>E39/'2022'!$O$1</f>
        <v>11230.207711195168</v>
      </c>
    </row>
    <row r="40" spans="2:18" ht="12.95" customHeight="1" x14ac:dyDescent="0.2">
      <c r="B40" s="18" t="s">
        <v>9</v>
      </c>
      <c r="C40" s="18" t="s">
        <v>24</v>
      </c>
      <c r="D40" s="32">
        <v>1065960</v>
      </c>
      <c r="E40" s="32">
        <v>732524</v>
      </c>
      <c r="F40" s="32">
        <f>E40/'2022'!$O$1</f>
        <v>97222.642511115526</v>
      </c>
    </row>
    <row r="41" spans="2:18" ht="12.95" customHeight="1" x14ac:dyDescent="0.2">
      <c r="B41" s="18" t="s">
        <v>10</v>
      </c>
      <c r="C41" s="18" t="s">
        <v>25</v>
      </c>
      <c r="D41" s="32">
        <v>2811774</v>
      </c>
      <c r="E41" s="32">
        <v>21946959</v>
      </c>
      <c r="F41" s="32">
        <f>E41/'2022'!$O$1</f>
        <v>2912862.0346406531</v>
      </c>
    </row>
    <row r="42" spans="2:18" ht="12.95" customHeight="1" x14ac:dyDescent="0.2">
      <c r="B42" s="18" t="s">
        <v>11</v>
      </c>
      <c r="C42" s="18" t="s">
        <v>26</v>
      </c>
      <c r="D42" s="32">
        <v>586257</v>
      </c>
      <c r="E42" s="32">
        <v>5071316</v>
      </c>
      <c r="F42" s="32">
        <f>E42/'2022'!$O$1</f>
        <v>673079.30187802773</v>
      </c>
    </row>
    <row r="43" spans="2:18" ht="12.95" customHeight="1" x14ac:dyDescent="0.2">
      <c r="B43" s="18" t="s">
        <v>12</v>
      </c>
      <c r="C43" s="18" t="s">
        <v>27</v>
      </c>
      <c r="D43" s="32">
        <v>3458103</v>
      </c>
      <c r="E43" s="32">
        <v>26184860</v>
      </c>
      <c r="F43" s="32">
        <f>E43/'2022'!$O$1</f>
        <v>3475328.1571438052</v>
      </c>
    </row>
    <row r="44" spans="2:18" ht="12.95" customHeight="1" x14ac:dyDescent="0.2">
      <c r="B44" s="18" t="s">
        <v>13</v>
      </c>
      <c r="C44" s="18" t="s">
        <v>28</v>
      </c>
      <c r="D44" s="32">
        <v>6072100</v>
      </c>
      <c r="E44" s="32">
        <v>406775</v>
      </c>
      <c r="F44" s="32">
        <f>E44/'2022'!$O$1</f>
        <v>53988.32039285951</v>
      </c>
    </row>
    <row r="45" spans="2:18" ht="12.95" customHeight="1" x14ac:dyDescent="0.2">
      <c r="B45" s="18" t="s">
        <v>40</v>
      </c>
      <c r="C45" s="18" t="s">
        <v>41</v>
      </c>
      <c r="D45" s="32">
        <v>7390</v>
      </c>
      <c r="E45" s="32">
        <v>11518</v>
      </c>
      <c r="F45" s="32">
        <f>E45/'2022'!$O$1</f>
        <v>1528.7013073196629</v>
      </c>
    </row>
    <row r="46" spans="2:18" ht="12.95" customHeight="1" x14ac:dyDescent="0.2">
      <c r="B46" s="12" t="s">
        <v>42</v>
      </c>
      <c r="C46" s="12" t="s">
        <v>43</v>
      </c>
      <c r="D46" s="32">
        <v>4048</v>
      </c>
      <c r="E46" s="32">
        <v>15869</v>
      </c>
      <c r="F46" s="32">
        <f>E46/'2022'!$O$1</f>
        <v>2106.1782467317007</v>
      </c>
    </row>
    <row r="47" spans="2:18" ht="12.95" customHeight="1" x14ac:dyDescent="0.2">
      <c r="B47" s="18" t="s">
        <v>14</v>
      </c>
      <c r="C47" s="18" t="s">
        <v>29</v>
      </c>
      <c r="D47" s="32">
        <v>2762200</v>
      </c>
      <c r="E47" s="32">
        <v>10789694</v>
      </c>
      <c r="F47" s="32">
        <f>E47/'2022'!$O$1</f>
        <v>1432038.4896144401</v>
      </c>
    </row>
    <row r="48" spans="2:18" ht="12.95" customHeight="1" x14ac:dyDescent="0.2">
      <c r="B48" s="18" t="s">
        <v>15</v>
      </c>
      <c r="C48" s="18" t="s">
        <v>30</v>
      </c>
      <c r="D48" s="32">
        <v>131342110</v>
      </c>
      <c r="E48" s="32">
        <v>990294839</v>
      </c>
      <c r="F48" s="32">
        <f>E48/'2022'!$O$1</f>
        <v>131434712.19058995</v>
      </c>
    </row>
    <row r="49" spans="2:6" ht="12.95" customHeight="1" x14ac:dyDescent="0.2">
      <c r="B49" s="18" t="s">
        <v>16</v>
      </c>
      <c r="C49" s="18" t="s">
        <v>31</v>
      </c>
      <c r="D49" s="32">
        <v>1142150</v>
      </c>
      <c r="E49" s="32">
        <v>1750572</v>
      </c>
      <c r="F49" s="32">
        <f>E49/'2022'!$O$1</f>
        <v>232340.83217200876</v>
      </c>
    </row>
    <row r="50" spans="2:6" s="15" customFormat="1" ht="12.95" customHeight="1" x14ac:dyDescent="0.2">
      <c r="B50" s="4" t="s">
        <v>32</v>
      </c>
      <c r="C50" s="4"/>
      <c r="D50" s="8"/>
      <c r="E50" s="8">
        <f>SUM(E32:E49)</f>
        <v>1066901621</v>
      </c>
      <c r="F50" s="8">
        <f>E50/'2022'!$O$1</f>
        <v>141602179.44123697</v>
      </c>
    </row>
    <row r="51" spans="2:6" ht="12.95" customHeight="1" x14ac:dyDescent="0.2">
      <c r="B51" s="9" t="s">
        <v>102</v>
      </c>
      <c r="C51" s="2"/>
      <c r="D51" s="10"/>
      <c r="E51" s="3">
        <f>+E50/1000000</f>
        <v>1066.901621</v>
      </c>
      <c r="F51" s="3">
        <f>E51/'2022'!$O$1</f>
        <v>141.60217944123696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111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56</v>
      </c>
      <c r="C56" s="60"/>
      <c r="D56" s="60" t="s">
        <v>57</v>
      </c>
      <c r="E56" s="60"/>
      <c r="F56" s="60"/>
    </row>
    <row r="57" spans="2:6" ht="22.5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101</v>
      </c>
    </row>
    <row r="58" spans="2:6" ht="12.95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E58/'2022'!$O$1</f>
        <v>0</v>
      </c>
    </row>
    <row r="59" spans="2:6" ht="12.95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E59/'2022'!$O$1</f>
        <v>0</v>
      </c>
    </row>
    <row r="60" spans="2:6" ht="12.95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E60/'2022'!$O$1</f>
        <v>0</v>
      </c>
    </row>
    <row r="61" spans="2:6" ht="12.95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E61/'2022'!$O$1</f>
        <v>0</v>
      </c>
    </row>
    <row r="62" spans="2:6" ht="12.95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E62/'2022'!$O$1</f>
        <v>0</v>
      </c>
    </row>
    <row r="63" spans="2:6" ht="12.95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E63/'2022'!$O$1</f>
        <v>0</v>
      </c>
    </row>
    <row r="64" spans="2:6" ht="12.95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E64/'2022'!$O$1</f>
        <v>0</v>
      </c>
    </row>
    <row r="65" spans="2:6" ht="12.95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E65/'2022'!$O$1</f>
        <v>0</v>
      </c>
    </row>
    <row r="66" spans="2:6" ht="12.95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E66/'2022'!$O$1</f>
        <v>0</v>
      </c>
    </row>
    <row r="67" spans="2:6" ht="12.95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E67/'2022'!$O$1</f>
        <v>0</v>
      </c>
    </row>
    <row r="68" spans="2:6" ht="12.95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E68/'2022'!$O$1</f>
        <v>0</v>
      </c>
    </row>
    <row r="69" spans="2:6" ht="12.95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E69/'2022'!$O$1</f>
        <v>0</v>
      </c>
    </row>
    <row r="70" spans="2:6" ht="12.95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E70/'2022'!$O$1</f>
        <v>0</v>
      </c>
    </row>
    <row r="71" spans="2:6" ht="12.95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E71/'2022'!$O$1</f>
        <v>0</v>
      </c>
    </row>
    <row r="72" spans="2:6" ht="12.95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E72/'2022'!$O$1</f>
        <v>0</v>
      </c>
    </row>
    <row r="73" spans="2:6" s="15" customFormat="1" ht="12.95" customHeight="1" x14ac:dyDescent="0.2">
      <c r="B73" s="4" t="s">
        <v>32</v>
      </c>
      <c r="C73" s="4"/>
      <c r="D73" s="8"/>
      <c r="E73" s="8">
        <f>SUM(E58:E72)</f>
        <v>0</v>
      </c>
      <c r="F73" s="8">
        <f>E73/'2022'!$O$1</f>
        <v>0</v>
      </c>
    </row>
    <row r="74" spans="2:6" ht="12.95" customHeight="1" x14ac:dyDescent="0.2">
      <c r="B74" s="9" t="s">
        <v>102</v>
      </c>
      <c r="C74" s="2"/>
      <c r="D74" s="10"/>
      <c r="E74" s="3">
        <f>+E73/1000000</f>
        <v>0</v>
      </c>
      <c r="F74" s="3">
        <f>E74/'2022'!$O$1</f>
        <v>0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112</v>
      </c>
      <c r="C77" s="29"/>
      <c r="D77" s="26"/>
      <c r="E77" s="26"/>
      <c r="F77" s="26"/>
    </row>
    <row r="78" spans="2:6" ht="12.95" customHeight="1" x14ac:dyDescent="0.2">
      <c r="B78" s="28" t="s">
        <v>103</v>
      </c>
      <c r="C78" s="29"/>
      <c r="D78" s="26"/>
      <c r="E78" s="26"/>
      <c r="F78" s="26"/>
    </row>
    <row r="79" spans="2:6" ht="12.95" customHeight="1" x14ac:dyDescent="0.2">
      <c r="B79" s="59"/>
      <c r="C79" s="59"/>
      <c r="D79" s="59"/>
      <c r="E79" s="59"/>
      <c r="F79" s="58"/>
    </row>
    <row r="80" spans="2:6" ht="12.95" customHeight="1" x14ac:dyDescent="0.2">
      <c r="B80" s="24"/>
      <c r="C80" s="24"/>
      <c r="D80" s="24"/>
      <c r="E80" s="24" t="s">
        <v>59</v>
      </c>
      <c r="F80" s="24" t="s">
        <v>101</v>
      </c>
    </row>
    <row r="81" spans="2:6" ht="12.95" customHeight="1" x14ac:dyDescent="0.2">
      <c r="B81" s="21" t="s">
        <v>36</v>
      </c>
      <c r="E81" s="6">
        <f>+E25+E74</f>
        <v>1710.8374799999999</v>
      </c>
      <c r="F81" s="6">
        <f>E81/'2022'!$O$1</f>
        <v>227.06715508660162</v>
      </c>
    </row>
    <row r="82" spans="2:6" ht="12.95" customHeight="1" x14ac:dyDescent="0.2">
      <c r="B82" s="5" t="s">
        <v>37</v>
      </c>
      <c r="C82" s="5"/>
      <c r="D82" s="5"/>
      <c r="E82" s="11">
        <f>+E51</f>
        <v>1066.901621</v>
      </c>
      <c r="F82" s="11">
        <f>E82/'2022'!$O$1</f>
        <v>141.60217944123696</v>
      </c>
    </row>
    <row r="85" spans="2:6" ht="12.95" customHeight="1" x14ac:dyDescent="0.2">
      <c r="B85" s="33" t="s">
        <v>108</v>
      </c>
    </row>
  </sheetData>
  <mergeCells count="7">
    <mergeCell ref="B79:E79"/>
    <mergeCell ref="B4:C4"/>
    <mergeCell ref="D4:F4"/>
    <mergeCell ref="B30:C30"/>
    <mergeCell ref="D30:F30"/>
    <mergeCell ref="B56:C56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EC630-1D7C-4BB2-A7F5-E88345084C37}">
  <dimension ref="B2:R85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21" customWidth="1"/>
    <col min="2" max="3" width="10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5">
      <c r="B2" s="17" t="s">
        <v>113</v>
      </c>
      <c r="C2" s="16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56</v>
      </c>
      <c r="C4" s="60"/>
      <c r="D4" s="60" t="s">
        <v>57</v>
      </c>
      <c r="E4" s="60"/>
      <c r="F4" s="60"/>
    </row>
    <row r="5" spans="2:6" ht="22.5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101</v>
      </c>
    </row>
    <row r="6" spans="2:6" ht="12.95" customHeight="1" x14ac:dyDescent="0.2">
      <c r="B6" s="18" t="s">
        <v>2</v>
      </c>
      <c r="C6" s="18" t="s">
        <v>17</v>
      </c>
      <c r="D6" s="32">
        <v>1053691</v>
      </c>
      <c r="E6" s="32">
        <v>4922868</v>
      </c>
      <c r="F6" s="32">
        <f>E6/'2022'!$O$1</f>
        <v>653376.8664144933</v>
      </c>
    </row>
    <row r="7" spans="2:6" ht="12.95" customHeight="1" x14ac:dyDescent="0.2">
      <c r="B7" s="18" t="s">
        <v>3</v>
      </c>
      <c r="C7" s="18" t="s">
        <v>18</v>
      </c>
      <c r="D7" s="32">
        <v>1205395</v>
      </c>
      <c r="E7" s="32">
        <v>6515906</v>
      </c>
      <c r="F7" s="32">
        <f>E7/'2022'!$O$1</f>
        <v>864809.34368571232</v>
      </c>
    </row>
    <row r="8" spans="2:6" ht="12.95" customHeight="1" x14ac:dyDescent="0.2">
      <c r="B8" s="18" t="s">
        <v>4</v>
      </c>
      <c r="C8" s="18" t="s">
        <v>19</v>
      </c>
      <c r="D8" s="32">
        <v>5750132</v>
      </c>
      <c r="E8" s="32">
        <v>1696853</v>
      </c>
      <c r="F8" s="32">
        <f>E8/'2022'!$O$1</f>
        <v>225211.09562678344</v>
      </c>
    </row>
    <row r="9" spans="2:6" ht="12.95" customHeight="1" x14ac:dyDescent="0.2">
      <c r="B9" s="18" t="s">
        <v>5</v>
      </c>
      <c r="C9" s="18" t="s">
        <v>20</v>
      </c>
      <c r="D9" s="32">
        <v>2415220</v>
      </c>
      <c r="E9" s="32">
        <v>2370750</v>
      </c>
      <c r="F9" s="32">
        <f>E9/'2022'!$O$1</f>
        <v>314652.5980489747</v>
      </c>
    </row>
    <row r="10" spans="2:6" ht="12.95" customHeight="1" x14ac:dyDescent="0.2">
      <c r="B10" s="18" t="s">
        <v>6</v>
      </c>
      <c r="C10" s="18" t="s">
        <v>21</v>
      </c>
      <c r="D10" s="32">
        <v>221973930</v>
      </c>
      <c r="E10" s="32">
        <v>3795621</v>
      </c>
      <c r="F10" s="32">
        <f>E10/'2022'!$O$1</f>
        <v>503765.47879753134</v>
      </c>
    </row>
    <row r="11" spans="2:6" ht="12.95" customHeight="1" x14ac:dyDescent="0.2">
      <c r="B11" s="18" t="s">
        <v>7</v>
      </c>
      <c r="C11" s="18" t="s">
        <v>22</v>
      </c>
      <c r="D11" s="32">
        <v>2226025</v>
      </c>
      <c r="E11" s="32">
        <v>102448</v>
      </c>
      <c r="F11" s="32">
        <f>E11/'2022'!$O$1</f>
        <v>13597.186276461609</v>
      </c>
    </row>
    <row r="12" spans="2:6" ht="12.95" customHeight="1" x14ac:dyDescent="0.2">
      <c r="B12" s="18" t="s">
        <v>8</v>
      </c>
      <c r="C12" s="18" t="s">
        <v>23</v>
      </c>
      <c r="D12" s="32">
        <v>906850</v>
      </c>
      <c r="E12" s="32">
        <v>619983</v>
      </c>
      <c r="F12" s="32">
        <f>E12/'2022'!$O$1</f>
        <v>82285.884929325097</v>
      </c>
    </row>
    <row r="13" spans="2:6" ht="12.95" customHeight="1" x14ac:dyDescent="0.2">
      <c r="B13" s="18" t="s">
        <v>38</v>
      </c>
      <c r="C13" s="18" t="s">
        <v>39</v>
      </c>
      <c r="D13" s="32">
        <v>771370</v>
      </c>
      <c r="E13" s="32">
        <v>70919</v>
      </c>
      <c r="F13" s="32">
        <f>E13/'2022'!$O$1</f>
        <v>9412.5688499568641</v>
      </c>
    </row>
    <row r="14" spans="2:6" ht="12.95" customHeight="1" x14ac:dyDescent="0.2">
      <c r="B14" s="18" t="s">
        <v>9</v>
      </c>
      <c r="C14" s="18" t="s">
        <v>24</v>
      </c>
      <c r="D14" s="32">
        <v>2395150</v>
      </c>
      <c r="E14" s="32">
        <v>1575006</v>
      </c>
      <c r="F14" s="32">
        <f>E14/'2022'!$O$1</f>
        <v>209039.21958988652</v>
      </c>
    </row>
    <row r="15" spans="2:6" ht="12.95" customHeight="1" x14ac:dyDescent="0.2">
      <c r="B15" s="18" t="s">
        <v>10</v>
      </c>
      <c r="C15" s="18" t="s">
        <v>25</v>
      </c>
      <c r="D15" s="32">
        <v>5850913</v>
      </c>
      <c r="E15" s="32">
        <v>43961113</v>
      </c>
      <c r="F15" s="32">
        <f>E15/'2022'!$O$1</f>
        <v>5834642.3783927262</v>
      </c>
    </row>
    <row r="16" spans="2:6" ht="12.95" customHeight="1" x14ac:dyDescent="0.2">
      <c r="B16" s="18" t="s">
        <v>11</v>
      </c>
      <c r="C16" s="18" t="s">
        <v>26</v>
      </c>
      <c r="D16" s="32">
        <v>1081255</v>
      </c>
      <c r="E16" s="32">
        <v>8994287</v>
      </c>
      <c r="F16" s="32">
        <f>E16/'2022'!$O$1</f>
        <v>1193747.0303271615</v>
      </c>
    </row>
    <row r="17" spans="2:18" ht="12.95" customHeight="1" x14ac:dyDescent="0.2">
      <c r="B17" s="18" t="s">
        <v>12</v>
      </c>
      <c r="C17" s="18" t="s">
        <v>27</v>
      </c>
      <c r="D17" s="32">
        <v>11764747</v>
      </c>
      <c r="E17" s="32">
        <v>87870120</v>
      </c>
      <c r="F17" s="32">
        <f>E17/'2022'!$O$1</f>
        <v>11662369.102130201</v>
      </c>
    </row>
    <row r="18" spans="2:18" ht="12.95" customHeight="1" x14ac:dyDescent="0.2">
      <c r="B18" s="18" t="s">
        <v>13</v>
      </c>
      <c r="C18" s="18" t="s">
        <v>28</v>
      </c>
      <c r="D18" s="32">
        <v>5641180</v>
      </c>
      <c r="E18" s="32">
        <v>334718</v>
      </c>
      <c r="F18" s="32">
        <f>E18/'2022'!$O$1</f>
        <v>44424.712986926803</v>
      </c>
    </row>
    <row r="19" spans="2:18" ht="12.95" customHeight="1" x14ac:dyDescent="0.2">
      <c r="B19" s="18" t="s">
        <v>40</v>
      </c>
      <c r="C19" s="18" t="s">
        <v>41</v>
      </c>
      <c r="D19" s="32">
        <v>17024</v>
      </c>
      <c r="E19" s="32">
        <v>22349</v>
      </c>
      <c r="F19" s="32">
        <f>E19/'2022'!$O$1</f>
        <v>2966.2220452584775</v>
      </c>
    </row>
    <row r="20" spans="2:18" ht="12.95" customHeight="1" x14ac:dyDescent="0.2">
      <c r="B20" s="18" t="s">
        <v>42</v>
      </c>
      <c r="C20" s="18" t="s">
        <v>43</v>
      </c>
      <c r="D20" s="32">
        <v>6298</v>
      </c>
      <c r="E20" s="32">
        <v>20883</v>
      </c>
      <c r="F20" s="32">
        <f>E20/'2022'!$O$1</f>
        <v>2771.6504081226358</v>
      </c>
    </row>
    <row r="21" spans="2:18" ht="12.95" customHeight="1" x14ac:dyDescent="0.2">
      <c r="B21" s="18" t="s">
        <v>14</v>
      </c>
      <c r="C21" s="18" t="s">
        <v>29</v>
      </c>
      <c r="D21" s="32">
        <v>2653360</v>
      </c>
      <c r="E21" s="32">
        <v>10018860</v>
      </c>
      <c r="F21" s="32">
        <f>E21/'2022'!$O$1</f>
        <v>1329731.2363129603</v>
      </c>
      <c r="I21" s="6"/>
    </row>
    <row r="22" spans="2:18" ht="12.95" customHeight="1" x14ac:dyDescent="0.2">
      <c r="B22" s="18" t="s">
        <v>15</v>
      </c>
      <c r="C22" s="18" t="s">
        <v>30</v>
      </c>
      <c r="D22" s="32">
        <v>137165393</v>
      </c>
      <c r="E22" s="32">
        <v>1015429078</v>
      </c>
      <c r="F22" s="32">
        <f>E22/'2022'!$O$1</f>
        <v>134770598.97803438</v>
      </c>
      <c r="I22" s="6"/>
    </row>
    <row r="23" spans="2:18" ht="12.95" customHeight="1" x14ac:dyDescent="0.2">
      <c r="B23" s="18" t="s">
        <v>16</v>
      </c>
      <c r="C23" s="18" t="s">
        <v>31</v>
      </c>
      <c r="D23" s="32">
        <v>918840</v>
      </c>
      <c r="E23" s="32">
        <v>1362643</v>
      </c>
      <c r="F23" s="32">
        <f>E23/'2022'!$O$1</f>
        <v>180853.80582653129</v>
      </c>
      <c r="I23" s="6"/>
      <c r="J23" s="6"/>
    </row>
    <row r="24" spans="2:18" s="15" customFormat="1" ht="12.95" customHeight="1" x14ac:dyDescent="0.2">
      <c r="B24" s="7" t="s">
        <v>32</v>
      </c>
      <c r="C24" s="4"/>
      <c r="D24" s="4"/>
      <c r="E24" s="8">
        <f>SUM(E6:E23)</f>
        <v>1189684405</v>
      </c>
      <c r="F24" s="8">
        <f>E24/'2022'!$O$1</f>
        <v>157898255.35868338</v>
      </c>
      <c r="I24" s="13"/>
      <c r="J24" s="13"/>
    </row>
    <row r="25" spans="2:18" ht="12.95" customHeight="1" x14ac:dyDescent="0.2">
      <c r="B25" s="9" t="s">
        <v>102</v>
      </c>
      <c r="C25" s="2"/>
      <c r="D25" s="10"/>
      <c r="E25" s="3">
        <f>+E24/1000000</f>
        <v>1189.684405</v>
      </c>
      <c r="F25" s="3">
        <f>E25/'2022'!$O$1</f>
        <v>157.89825535868337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9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114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56</v>
      </c>
      <c r="C30" s="60"/>
      <c r="D30" s="60" t="s">
        <v>60</v>
      </c>
      <c r="E30" s="60"/>
      <c r="F30" s="60"/>
      <c r="R30" s="14"/>
    </row>
    <row r="31" spans="2:18" ht="22.5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101</v>
      </c>
      <c r="R31" s="14"/>
    </row>
    <row r="32" spans="2:18" ht="12.95" customHeight="1" x14ac:dyDescent="0.2">
      <c r="B32" s="18" t="s">
        <v>2</v>
      </c>
      <c r="C32" s="18" t="s">
        <v>17</v>
      </c>
      <c r="D32" s="32">
        <v>358300</v>
      </c>
      <c r="E32" s="32">
        <v>1728818</v>
      </c>
      <c r="F32" s="32">
        <f>E32/'2022'!$O$1</f>
        <v>229453.58019775696</v>
      </c>
      <c r="R32" s="14"/>
    </row>
    <row r="33" spans="2:18" ht="12.95" customHeight="1" x14ac:dyDescent="0.2">
      <c r="B33" s="18">
        <v>124</v>
      </c>
      <c r="C33" s="18" t="s">
        <v>18</v>
      </c>
      <c r="D33" s="32">
        <v>304480</v>
      </c>
      <c r="E33" s="32">
        <v>1689565</v>
      </c>
      <c r="F33" s="32">
        <f>E33/'2022'!$O$1</f>
        <v>224243.81179905764</v>
      </c>
      <c r="R33" s="14"/>
    </row>
    <row r="34" spans="2:18" ht="12.95" customHeight="1" x14ac:dyDescent="0.2">
      <c r="B34" s="18" t="s">
        <v>4</v>
      </c>
      <c r="C34" s="18" t="s">
        <v>19</v>
      </c>
      <c r="D34" s="32">
        <v>1851832</v>
      </c>
      <c r="E34" s="32">
        <v>563503</v>
      </c>
      <c r="F34" s="32">
        <f>E34/'2022'!$O$1</f>
        <v>74789.700710067016</v>
      </c>
    </row>
    <row r="35" spans="2:18" ht="12.95" customHeight="1" x14ac:dyDescent="0.2">
      <c r="B35" s="18" t="s">
        <v>5</v>
      </c>
      <c r="C35" s="18" t="s">
        <v>20</v>
      </c>
      <c r="D35" s="32">
        <v>476530</v>
      </c>
      <c r="E35" s="32">
        <v>475881</v>
      </c>
      <c r="F35" s="32">
        <f>E35/'2022'!$O$1</f>
        <v>63160.262791160654</v>
      </c>
    </row>
    <row r="36" spans="2:18" ht="12.95" customHeight="1" x14ac:dyDescent="0.2">
      <c r="B36" s="18" t="s">
        <v>6</v>
      </c>
      <c r="C36" s="18" t="s">
        <v>21</v>
      </c>
      <c r="D36" s="32">
        <v>174899115</v>
      </c>
      <c r="E36" s="32">
        <v>3112561</v>
      </c>
      <c r="F36" s="32">
        <f>E36/'2022'!$O$1</f>
        <v>413107.83728183684</v>
      </c>
    </row>
    <row r="37" spans="2:18" ht="12.95" customHeight="1" x14ac:dyDescent="0.2">
      <c r="B37" s="18" t="s">
        <v>7</v>
      </c>
      <c r="C37" s="18" t="s">
        <v>22</v>
      </c>
      <c r="D37" s="32">
        <v>353000</v>
      </c>
      <c r="E37" s="32">
        <v>18163</v>
      </c>
      <c r="F37" s="32">
        <f>E37/'2022'!$O$1</f>
        <v>2410.644369234853</v>
      </c>
    </row>
    <row r="38" spans="2:18" ht="12.95" customHeight="1" x14ac:dyDescent="0.2">
      <c r="B38" s="18" t="s">
        <v>8</v>
      </c>
      <c r="C38" s="18" t="s">
        <v>23</v>
      </c>
      <c r="D38" s="32">
        <v>309350</v>
      </c>
      <c r="E38" s="32">
        <v>221549</v>
      </c>
      <c r="F38" s="32">
        <f>E38/'2022'!$O$1</f>
        <v>29404.605481451985</v>
      </c>
    </row>
    <row r="39" spans="2:18" ht="12.95" customHeight="1" x14ac:dyDescent="0.2">
      <c r="B39" s="18" t="s">
        <v>38</v>
      </c>
      <c r="C39" s="18" t="s">
        <v>39</v>
      </c>
      <c r="D39" s="32">
        <v>61010</v>
      </c>
      <c r="E39" s="32">
        <v>7688</v>
      </c>
      <c r="F39" s="32">
        <f>E39/'2022'!$O$1</f>
        <v>1020.3729510916451</v>
      </c>
    </row>
    <row r="40" spans="2:18" ht="12.95" customHeight="1" x14ac:dyDescent="0.2">
      <c r="B40" s="18" t="s">
        <v>9</v>
      </c>
      <c r="C40" s="18" t="s">
        <v>24</v>
      </c>
      <c r="D40" s="32">
        <v>801630</v>
      </c>
      <c r="E40" s="32">
        <v>549702</v>
      </c>
      <c r="F40" s="32">
        <f>E40/'2022'!$O$1</f>
        <v>72957.993231136774</v>
      </c>
    </row>
    <row r="41" spans="2:18" ht="12.95" customHeight="1" x14ac:dyDescent="0.2">
      <c r="B41" s="18" t="s">
        <v>10</v>
      </c>
      <c r="C41" s="18" t="s">
        <v>25</v>
      </c>
      <c r="D41" s="32">
        <v>2547057</v>
      </c>
      <c r="E41" s="32">
        <v>19749491</v>
      </c>
      <c r="F41" s="32">
        <f>E41/'2022'!$O$1</f>
        <v>2621207.9102793816</v>
      </c>
    </row>
    <row r="42" spans="2:18" ht="12.95" customHeight="1" x14ac:dyDescent="0.2">
      <c r="B42" s="18" t="s">
        <v>11</v>
      </c>
      <c r="C42" s="18" t="s">
        <v>26</v>
      </c>
      <c r="D42" s="32">
        <v>534545</v>
      </c>
      <c r="E42" s="32">
        <v>4667903</v>
      </c>
      <c r="F42" s="32">
        <f>E42/'2022'!$O$1</f>
        <v>619537.19556705817</v>
      </c>
    </row>
    <row r="43" spans="2:18" ht="12.95" customHeight="1" x14ac:dyDescent="0.2">
      <c r="B43" s="18" t="s">
        <v>12</v>
      </c>
      <c r="C43" s="18" t="s">
        <v>27</v>
      </c>
      <c r="D43" s="32">
        <v>3026082</v>
      </c>
      <c r="E43" s="32">
        <v>23303041</v>
      </c>
      <c r="F43" s="32">
        <f>E43/'2022'!$O$1</f>
        <v>3092845.0461211759</v>
      </c>
    </row>
    <row r="44" spans="2:18" ht="12.95" customHeight="1" x14ac:dyDescent="0.2">
      <c r="B44" s="18" t="s">
        <v>13</v>
      </c>
      <c r="C44" s="18" t="s">
        <v>28</v>
      </c>
      <c r="D44" s="32">
        <v>6563820</v>
      </c>
      <c r="E44" s="32">
        <v>436204</v>
      </c>
      <c r="F44" s="32">
        <f>E44/'2022'!$O$1</f>
        <v>57894.219921693541</v>
      </c>
    </row>
    <row r="45" spans="2:18" ht="12.95" customHeight="1" x14ac:dyDescent="0.2">
      <c r="B45" s="18" t="s">
        <v>40</v>
      </c>
      <c r="C45" s="18" t="s">
        <v>41</v>
      </c>
      <c r="D45" s="32">
        <v>9884</v>
      </c>
      <c r="E45" s="32">
        <v>15380</v>
      </c>
      <c r="F45" s="32">
        <f>E45/'2022'!$O$1</f>
        <v>2041.2767934169485</v>
      </c>
    </row>
    <row r="46" spans="2:18" ht="12.95" customHeight="1" x14ac:dyDescent="0.2">
      <c r="B46" s="12" t="s">
        <v>42</v>
      </c>
      <c r="C46" s="12" t="s">
        <v>43</v>
      </c>
      <c r="D46" s="32">
        <v>3849</v>
      </c>
      <c r="E46" s="32">
        <v>15098</v>
      </c>
      <c r="F46" s="32">
        <f>E46/'2022'!$O$1</f>
        <v>2003.8489614440241</v>
      </c>
    </row>
    <row r="47" spans="2:18" ht="12.95" customHeight="1" x14ac:dyDescent="0.2">
      <c r="B47" s="18" t="s">
        <v>14</v>
      </c>
      <c r="C47" s="18" t="s">
        <v>29</v>
      </c>
      <c r="D47" s="32">
        <v>2498650</v>
      </c>
      <c r="E47" s="32">
        <v>9847554</v>
      </c>
      <c r="F47" s="32">
        <f>E47/'2022'!$O$1</f>
        <v>1306995.0228946845</v>
      </c>
    </row>
    <row r="48" spans="2:18" ht="12.95" customHeight="1" x14ac:dyDescent="0.2">
      <c r="B48" s="18" t="s">
        <v>15</v>
      </c>
      <c r="C48" s="18" t="s">
        <v>30</v>
      </c>
      <c r="D48" s="32">
        <v>103478671</v>
      </c>
      <c r="E48" s="32">
        <v>783630683</v>
      </c>
      <c r="F48" s="32">
        <f>E48/'2022'!$O$1</f>
        <v>104005665.00763156</v>
      </c>
    </row>
    <row r="49" spans="2:6" ht="12.95" customHeight="1" x14ac:dyDescent="0.2">
      <c r="B49" s="18" t="s">
        <v>16</v>
      </c>
      <c r="C49" s="18" t="s">
        <v>31</v>
      </c>
      <c r="D49" s="32">
        <v>387210</v>
      </c>
      <c r="E49" s="32">
        <v>616153</v>
      </c>
      <c r="F49" s="32">
        <f>E49/'2022'!$O$1</f>
        <v>81777.556573097085</v>
      </c>
    </row>
    <row r="50" spans="2:6" s="15" customFormat="1" ht="12.95" customHeight="1" x14ac:dyDescent="0.2">
      <c r="B50" s="4" t="s">
        <v>32</v>
      </c>
      <c r="C50" s="4"/>
      <c r="D50" s="8"/>
      <c r="E50" s="8">
        <f>SUM(E32:E49)</f>
        <v>850648937</v>
      </c>
      <c r="F50" s="8">
        <f>E50/'2022'!$O$1</f>
        <v>112900515.8935563</v>
      </c>
    </row>
    <row r="51" spans="2:6" ht="12.95" customHeight="1" x14ac:dyDescent="0.2">
      <c r="B51" s="9" t="s">
        <v>102</v>
      </c>
      <c r="C51" s="2"/>
      <c r="D51" s="10"/>
      <c r="E51" s="3">
        <f>+E50/1000000</f>
        <v>850.64893700000005</v>
      </c>
      <c r="F51" s="3">
        <f>E51/'2022'!$O$1</f>
        <v>112.9005158935563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115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56</v>
      </c>
      <c r="C56" s="60"/>
      <c r="D56" s="60" t="s">
        <v>57</v>
      </c>
      <c r="E56" s="60"/>
      <c r="F56" s="60"/>
    </row>
    <row r="57" spans="2:6" ht="22.5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101</v>
      </c>
    </row>
    <row r="58" spans="2:6" ht="12.95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E58/'2022'!$O$1</f>
        <v>0</v>
      </c>
    </row>
    <row r="59" spans="2:6" ht="12.95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E59/'2022'!$O$1</f>
        <v>0</v>
      </c>
    </row>
    <row r="60" spans="2:6" ht="12.95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E60/'2022'!$O$1</f>
        <v>0</v>
      </c>
    </row>
    <row r="61" spans="2:6" ht="12.95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E61/'2022'!$O$1</f>
        <v>0</v>
      </c>
    </row>
    <row r="62" spans="2:6" ht="12.95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E62/'2022'!$O$1</f>
        <v>0</v>
      </c>
    </row>
    <row r="63" spans="2:6" ht="12.95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E63/'2022'!$O$1</f>
        <v>0</v>
      </c>
    </row>
    <row r="64" spans="2:6" ht="12.95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E64/'2022'!$O$1</f>
        <v>0</v>
      </c>
    </row>
    <row r="65" spans="2:6" ht="12.95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E65/'2022'!$O$1</f>
        <v>0</v>
      </c>
    </row>
    <row r="66" spans="2:6" ht="12.95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E66/'2022'!$O$1</f>
        <v>0</v>
      </c>
    </row>
    <row r="67" spans="2:6" ht="12.95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E67/'2022'!$O$1</f>
        <v>0</v>
      </c>
    </row>
    <row r="68" spans="2:6" ht="12.95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E68/'2022'!$O$1</f>
        <v>0</v>
      </c>
    </row>
    <row r="69" spans="2:6" ht="12.95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E69/'2022'!$O$1</f>
        <v>0</v>
      </c>
    </row>
    <row r="70" spans="2:6" ht="12.95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E70/'2022'!$O$1</f>
        <v>0</v>
      </c>
    </row>
    <row r="71" spans="2:6" ht="12.95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E71/'2022'!$O$1</f>
        <v>0</v>
      </c>
    </row>
    <row r="72" spans="2:6" ht="12.95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E72/'2022'!$O$1</f>
        <v>0</v>
      </c>
    </row>
    <row r="73" spans="2:6" s="15" customFormat="1" ht="12.95" customHeight="1" x14ac:dyDescent="0.2">
      <c r="B73" s="4" t="s">
        <v>32</v>
      </c>
      <c r="C73" s="4"/>
      <c r="D73" s="8"/>
      <c r="E73" s="8">
        <f>SUM(E58:E72)</f>
        <v>0</v>
      </c>
      <c r="F73" s="8">
        <f>E73/'2022'!$O$1</f>
        <v>0</v>
      </c>
    </row>
    <row r="74" spans="2:6" ht="12.95" customHeight="1" x14ac:dyDescent="0.2">
      <c r="B74" s="9" t="s">
        <v>102</v>
      </c>
      <c r="C74" s="2"/>
      <c r="D74" s="10"/>
      <c r="E74" s="3">
        <f>+E73/1000000</f>
        <v>0</v>
      </c>
      <c r="F74" s="3">
        <f>E74/'2022'!$O$1</f>
        <v>0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116</v>
      </c>
      <c r="C77" s="29"/>
      <c r="D77" s="26"/>
      <c r="E77" s="26"/>
      <c r="F77" s="26"/>
    </row>
    <row r="78" spans="2:6" ht="12.95" customHeight="1" x14ac:dyDescent="0.2">
      <c r="B78" s="28" t="s">
        <v>103</v>
      </c>
      <c r="C78" s="29"/>
      <c r="D78" s="26"/>
      <c r="E78" s="26"/>
      <c r="F78" s="26"/>
    </row>
    <row r="79" spans="2:6" ht="12.95" customHeight="1" x14ac:dyDescent="0.2">
      <c r="B79" s="59"/>
      <c r="C79" s="59"/>
      <c r="D79" s="59"/>
      <c r="E79" s="59"/>
      <c r="F79" s="58"/>
    </row>
    <row r="80" spans="2:6" ht="12.95" customHeight="1" x14ac:dyDescent="0.2">
      <c r="B80" s="24"/>
      <c r="C80" s="24"/>
      <c r="D80" s="24"/>
      <c r="E80" s="24" t="s">
        <v>59</v>
      </c>
      <c r="F80" s="24" t="s">
        <v>101</v>
      </c>
    </row>
    <row r="81" spans="2:6" ht="12.95" customHeight="1" x14ac:dyDescent="0.2">
      <c r="B81" s="21" t="s">
        <v>36</v>
      </c>
      <c r="E81" s="6">
        <f>+E25+E74</f>
        <v>1189.684405</v>
      </c>
      <c r="F81" s="6">
        <f>E81/'2022'!$O$1</f>
        <v>157.89825535868337</v>
      </c>
    </row>
    <row r="82" spans="2:6" ht="12.95" customHeight="1" x14ac:dyDescent="0.2">
      <c r="B82" s="5" t="s">
        <v>37</v>
      </c>
      <c r="C82" s="5"/>
      <c r="D82" s="5"/>
      <c r="E82" s="11">
        <f>+E51</f>
        <v>850.64893700000005</v>
      </c>
      <c r="F82" s="11">
        <f>E82/'2022'!$O$1</f>
        <v>112.9005158935563</v>
      </c>
    </row>
    <row r="85" spans="2:6" ht="12.95" customHeight="1" x14ac:dyDescent="0.2">
      <c r="B85" s="33" t="s">
        <v>108</v>
      </c>
    </row>
  </sheetData>
  <mergeCells count="7">
    <mergeCell ref="B79:E79"/>
    <mergeCell ref="B4:C4"/>
    <mergeCell ref="D4:F4"/>
    <mergeCell ref="B30:C30"/>
    <mergeCell ref="D30:F30"/>
    <mergeCell ref="B56:C56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BDEE2-78FE-4D69-B0F7-A13DC9959924}">
  <dimension ref="B2:R85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21" customWidth="1"/>
    <col min="2" max="3" width="10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5">
      <c r="B2" s="17" t="s">
        <v>117</v>
      </c>
      <c r="C2" s="16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56</v>
      </c>
      <c r="C4" s="60"/>
      <c r="D4" s="60" t="s">
        <v>57</v>
      </c>
      <c r="E4" s="60"/>
      <c r="F4" s="60"/>
    </row>
    <row r="5" spans="2:6" ht="22.5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101</v>
      </c>
    </row>
    <row r="6" spans="2:6" ht="12.95" customHeight="1" x14ac:dyDescent="0.2">
      <c r="B6" s="18" t="s">
        <v>2</v>
      </c>
      <c r="C6" s="18" t="s">
        <v>17</v>
      </c>
      <c r="D6" s="32">
        <v>981566</v>
      </c>
      <c r="E6" s="32">
        <v>4659858</v>
      </c>
      <c r="F6" s="32">
        <f>E6/'2022'!$O$1</f>
        <v>618469.44057336252</v>
      </c>
    </row>
    <row r="7" spans="2:6" ht="12.95" customHeight="1" x14ac:dyDescent="0.2">
      <c r="B7" s="18" t="s">
        <v>3</v>
      </c>
      <c r="C7" s="18" t="s">
        <v>18</v>
      </c>
      <c r="D7" s="32">
        <v>987890</v>
      </c>
      <c r="E7" s="32">
        <v>5285646</v>
      </c>
      <c r="F7" s="32">
        <f>E7/'2022'!$O$1</f>
        <v>701525.78140553448</v>
      </c>
    </row>
    <row r="8" spans="2:6" ht="12.95" customHeight="1" x14ac:dyDescent="0.2">
      <c r="B8" s="18" t="s">
        <v>4</v>
      </c>
      <c r="C8" s="18" t="s">
        <v>19</v>
      </c>
      <c r="D8" s="32">
        <v>1881250</v>
      </c>
      <c r="E8" s="32">
        <v>558290</v>
      </c>
      <c r="F8" s="32">
        <f>E8/'2022'!$O$1</f>
        <v>74097.816709801569</v>
      </c>
    </row>
    <row r="9" spans="2:6" ht="12.95" customHeight="1" x14ac:dyDescent="0.2">
      <c r="B9" s="18" t="s">
        <v>5</v>
      </c>
      <c r="C9" s="18" t="s">
        <v>20</v>
      </c>
      <c r="D9" s="32">
        <v>371294</v>
      </c>
      <c r="E9" s="32">
        <v>324935</v>
      </c>
      <c r="F9" s="32">
        <f>E9/'2022'!$O$1</f>
        <v>43126.285752206517</v>
      </c>
    </row>
    <row r="10" spans="2:6" ht="12.95" customHeight="1" x14ac:dyDescent="0.2">
      <c r="B10" s="18" t="s">
        <v>6</v>
      </c>
      <c r="C10" s="18" t="s">
        <v>21</v>
      </c>
      <c r="D10" s="32">
        <v>149359745</v>
      </c>
      <c r="E10" s="32">
        <v>2609422</v>
      </c>
      <c r="F10" s="32">
        <f>E10/'2022'!$O$1</f>
        <v>346329.81617891032</v>
      </c>
    </row>
    <row r="11" spans="2:6" ht="12.95" customHeight="1" x14ac:dyDescent="0.2">
      <c r="B11" s="18" t="s">
        <v>7</v>
      </c>
      <c r="C11" s="18" t="s">
        <v>22</v>
      </c>
      <c r="D11" s="32">
        <v>1228000</v>
      </c>
      <c r="E11" s="32">
        <v>55748</v>
      </c>
      <c r="F11" s="32">
        <f>E11/'2022'!$O$1</f>
        <v>7399.0311234985729</v>
      </c>
    </row>
    <row r="12" spans="2:6" ht="12.95" customHeight="1" x14ac:dyDescent="0.2">
      <c r="B12" s="18" t="s">
        <v>8</v>
      </c>
      <c r="C12" s="18" t="s">
        <v>23</v>
      </c>
      <c r="D12" s="32">
        <v>745000</v>
      </c>
      <c r="E12" s="32">
        <v>528320</v>
      </c>
      <c r="F12" s="32">
        <f>E12/'2022'!$O$1</f>
        <v>70120.114141615239</v>
      </c>
    </row>
    <row r="13" spans="2:6" ht="12.95" customHeight="1" x14ac:dyDescent="0.2">
      <c r="B13" s="18" t="s">
        <v>38</v>
      </c>
      <c r="C13" s="18" t="s">
        <v>39</v>
      </c>
      <c r="D13" s="32">
        <v>307250</v>
      </c>
      <c r="E13" s="32">
        <v>25571</v>
      </c>
      <c r="F13" s="32">
        <f>E13/'2022'!$O$1</f>
        <v>3393.8549339704027</v>
      </c>
    </row>
    <row r="14" spans="2:6" ht="12.95" customHeight="1" x14ac:dyDescent="0.2">
      <c r="B14" s="18" t="s">
        <v>9</v>
      </c>
      <c r="C14" s="18" t="s">
        <v>24</v>
      </c>
      <c r="D14" s="32">
        <v>2462495</v>
      </c>
      <c r="E14" s="32">
        <v>1666639</v>
      </c>
      <c r="F14" s="32">
        <f>E14/'2022'!$O$1</f>
        <v>221201.00869334393</v>
      </c>
    </row>
    <row r="15" spans="2:6" ht="12.95" customHeight="1" x14ac:dyDescent="0.2">
      <c r="B15" s="18" t="s">
        <v>10</v>
      </c>
      <c r="C15" s="18" t="s">
        <v>25</v>
      </c>
      <c r="D15" s="32">
        <v>5085013</v>
      </c>
      <c r="E15" s="32">
        <v>38190926</v>
      </c>
      <c r="F15" s="32">
        <f>E15/'2022'!$O$1</f>
        <v>5068806.9546751603</v>
      </c>
    </row>
    <row r="16" spans="2:6" ht="12.95" customHeight="1" x14ac:dyDescent="0.2">
      <c r="B16" s="18" t="s">
        <v>11</v>
      </c>
      <c r="C16" s="18" t="s">
        <v>26</v>
      </c>
      <c r="D16" s="32">
        <v>774150</v>
      </c>
      <c r="E16" s="32">
        <v>6576175</v>
      </c>
      <c r="F16" s="32">
        <f>E16/'2022'!$O$1</f>
        <v>872808.41462605342</v>
      </c>
    </row>
    <row r="17" spans="2:18" ht="12.95" customHeight="1" x14ac:dyDescent="0.2">
      <c r="B17" s="18" t="s">
        <v>12</v>
      </c>
      <c r="C17" s="18" t="s">
        <v>27</v>
      </c>
      <c r="D17" s="32">
        <v>9804126</v>
      </c>
      <c r="E17" s="32">
        <v>71205693</v>
      </c>
      <c r="F17" s="32">
        <f>E17/'2022'!$O$1</f>
        <v>9450619.5500696786</v>
      </c>
    </row>
    <row r="18" spans="2:18" ht="12.95" customHeight="1" x14ac:dyDescent="0.2">
      <c r="B18" s="18" t="s">
        <v>13</v>
      </c>
      <c r="C18" s="18" t="s">
        <v>28</v>
      </c>
      <c r="D18" s="32">
        <v>5203710</v>
      </c>
      <c r="E18" s="32">
        <v>305734</v>
      </c>
      <c r="F18" s="32">
        <f>E18/'2022'!$O$1</f>
        <v>40577.875107837281</v>
      </c>
    </row>
    <row r="19" spans="2:18" ht="12.95" customHeight="1" x14ac:dyDescent="0.2">
      <c r="B19" s="18" t="s">
        <v>40</v>
      </c>
      <c r="C19" s="18" t="s">
        <v>41</v>
      </c>
      <c r="D19" s="32">
        <v>11289</v>
      </c>
      <c r="E19" s="32">
        <v>14685</v>
      </c>
      <c r="F19" s="32">
        <f>E19/'2022'!$O$1</f>
        <v>1949.0344415687834</v>
      </c>
    </row>
    <row r="20" spans="2:18" ht="12.95" customHeight="1" x14ac:dyDescent="0.2">
      <c r="B20" s="18" t="s">
        <v>42</v>
      </c>
      <c r="C20" s="18" t="s">
        <v>43</v>
      </c>
      <c r="D20" s="32">
        <v>4839</v>
      </c>
      <c r="E20" s="32">
        <v>16368</v>
      </c>
      <c r="F20" s="32">
        <f>E20/'2022'!$O$1</f>
        <v>2172.4069281305992</v>
      </c>
    </row>
    <row r="21" spans="2:18" ht="12.95" customHeight="1" x14ac:dyDescent="0.2">
      <c r="B21" s="18" t="s">
        <v>14</v>
      </c>
      <c r="C21" s="18" t="s">
        <v>29</v>
      </c>
      <c r="D21" s="32">
        <v>2451854</v>
      </c>
      <c r="E21" s="32">
        <v>9201064</v>
      </c>
      <c r="F21" s="32">
        <f>E21/'2022'!$O$1</f>
        <v>1221191.0544827129</v>
      </c>
      <c r="I21" s="6"/>
    </row>
    <row r="22" spans="2:18" ht="12.95" customHeight="1" x14ac:dyDescent="0.2">
      <c r="B22" s="18" t="s">
        <v>15</v>
      </c>
      <c r="C22" s="18" t="s">
        <v>30</v>
      </c>
      <c r="D22" s="32">
        <v>108236164</v>
      </c>
      <c r="E22" s="32">
        <v>804816120</v>
      </c>
      <c r="F22" s="32">
        <f>E22/'2022'!$O$1</f>
        <v>106817455.70376268</v>
      </c>
      <c r="I22" s="6"/>
    </row>
    <row r="23" spans="2:18" ht="12.95" customHeight="1" x14ac:dyDescent="0.2">
      <c r="B23" s="18" t="s">
        <v>16</v>
      </c>
      <c r="C23" s="18" t="s">
        <v>31</v>
      </c>
      <c r="D23" s="32">
        <v>1504020</v>
      </c>
      <c r="E23" s="32">
        <v>2343146</v>
      </c>
      <c r="F23" s="32">
        <f>E23/'2022'!$O$1</f>
        <v>310988.91764549736</v>
      </c>
      <c r="I23" s="6"/>
      <c r="J23" s="6"/>
    </row>
    <row r="24" spans="2:18" s="15" customFormat="1" ht="12.95" customHeight="1" x14ac:dyDescent="0.2">
      <c r="B24" s="7" t="s">
        <v>32</v>
      </c>
      <c r="C24" s="4"/>
      <c r="D24" s="4"/>
      <c r="E24" s="8">
        <f>SUM(E6:E23)</f>
        <v>948384340</v>
      </c>
      <c r="F24" s="8">
        <f>E24/'2022'!$O$1</f>
        <v>125872233.06125157</v>
      </c>
      <c r="I24" s="13"/>
      <c r="J24" s="13"/>
    </row>
    <row r="25" spans="2:18" ht="12.95" customHeight="1" x14ac:dyDescent="0.2">
      <c r="B25" s="9" t="s">
        <v>102</v>
      </c>
      <c r="C25" s="2"/>
      <c r="D25" s="10"/>
      <c r="E25" s="3">
        <f>+E24/1000000</f>
        <v>948.38433999999995</v>
      </c>
      <c r="F25" s="3">
        <f>E25/'2022'!$O$1</f>
        <v>125.87223306125156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9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118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56</v>
      </c>
      <c r="C30" s="60"/>
      <c r="D30" s="60" t="s">
        <v>60</v>
      </c>
      <c r="E30" s="60"/>
      <c r="F30" s="60"/>
      <c r="R30" s="14"/>
    </row>
    <row r="31" spans="2:18" ht="22.5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101</v>
      </c>
      <c r="R31" s="14"/>
    </row>
    <row r="32" spans="2:18" ht="12.95" customHeight="1" x14ac:dyDescent="0.2">
      <c r="B32" s="18" t="s">
        <v>2</v>
      </c>
      <c r="C32" s="18" t="s">
        <v>17</v>
      </c>
      <c r="D32" s="32">
        <v>341206</v>
      </c>
      <c r="E32" s="32">
        <v>1658786</v>
      </c>
      <c r="F32" s="32">
        <f>E32/'2022'!$O$1</f>
        <v>220158.73647886387</v>
      </c>
      <c r="R32" s="14"/>
    </row>
    <row r="33" spans="2:18" ht="12.95" customHeight="1" x14ac:dyDescent="0.2">
      <c r="B33" s="18">
        <v>124</v>
      </c>
      <c r="C33" s="18" t="s">
        <v>18</v>
      </c>
      <c r="D33" s="32">
        <v>208430</v>
      </c>
      <c r="E33" s="32">
        <v>1138555</v>
      </c>
      <c r="F33" s="32">
        <f>E33/'2022'!$O$1</f>
        <v>151112.21713451456</v>
      </c>
      <c r="R33" s="14"/>
    </row>
    <row r="34" spans="2:18" ht="12.95" customHeight="1" x14ac:dyDescent="0.2">
      <c r="B34" s="18" t="s">
        <v>4</v>
      </c>
      <c r="C34" s="18" t="s">
        <v>19</v>
      </c>
      <c r="D34" s="32">
        <v>880550</v>
      </c>
      <c r="E34" s="32">
        <v>277054</v>
      </c>
      <c r="F34" s="32">
        <f>E34/'2022'!$O$1</f>
        <v>36771.384962505806</v>
      </c>
    </row>
    <row r="35" spans="2:18" ht="12.95" customHeight="1" x14ac:dyDescent="0.2">
      <c r="B35" s="18" t="s">
        <v>5</v>
      </c>
      <c r="C35" s="18" t="s">
        <v>20</v>
      </c>
      <c r="D35" s="32">
        <v>82050</v>
      </c>
      <c r="E35" s="32">
        <v>81954</v>
      </c>
      <c r="F35" s="32">
        <f>E35/'2022'!$O$1</f>
        <v>10877.165040812262</v>
      </c>
    </row>
    <row r="36" spans="2:18" ht="12.95" customHeight="1" x14ac:dyDescent="0.2">
      <c r="B36" s="18" t="s">
        <v>6</v>
      </c>
      <c r="C36" s="18" t="s">
        <v>21</v>
      </c>
      <c r="D36" s="32">
        <v>141240325</v>
      </c>
      <c r="E36" s="32">
        <v>2588020</v>
      </c>
      <c r="F36" s="32">
        <f>E36/'2022'!$O$1</f>
        <v>343489.28263322049</v>
      </c>
    </row>
    <row r="37" spans="2:18" ht="12.95" customHeight="1" x14ac:dyDescent="0.2">
      <c r="B37" s="18" t="s">
        <v>7</v>
      </c>
      <c r="C37" s="18" t="s">
        <v>22</v>
      </c>
      <c r="D37" s="32">
        <v>181000</v>
      </c>
      <c r="E37" s="32">
        <v>9669</v>
      </c>
      <c r="F37" s="32">
        <f>E37/'2022'!$O$1</f>
        <v>1283.2968345610193</v>
      </c>
    </row>
    <row r="38" spans="2:18" ht="12.95" customHeight="1" x14ac:dyDescent="0.2">
      <c r="B38" s="18" t="s">
        <v>8</v>
      </c>
      <c r="C38" s="18" t="s">
        <v>23</v>
      </c>
      <c r="D38" s="32">
        <v>396550</v>
      </c>
      <c r="E38" s="32">
        <v>282351</v>
      </c>
      <c r="F38" s="32">
        <f>E38/'2022'!$O$1</f>
        <v>37474.417678678081</v>
      </c>
    </row>
    <row r="39" spans="2:18" ht="12.95" customHeight="1" x14ac:dyDescent="0.2">
      <c r="B39" s="18" t="s">
        <v>38</v>
      </c>
      <c r="C39" s="18" t="s">
        <v>39</v>
      </c>
      <c r="D39" s="32">
        <v>29160</v>
      </c>
      <c r="E39" s="32">
        <v>3470</v>
      </c>
      <c r="F39" s="32">
        <f>E39/'2022'!$O$1</f>
        <v>460.54814519875237</v>
      </c>
    </row>
    <row r="40" spans="2:18" ht="12.95" customHeight="1" x14ac:dyDescent="0.2">
      <c r="B40" s="18" t="s">
        <v>9</v>
      </c>
      <c r="C40" s="18" t="s">
        <v>24</v>
      </c>
      <c r="D40" s="32">
        <v>680660</v>
      </c>
      <c r="E40" s="32">
        <v>467309</v>
      </c>
      <c r="F40" s="32">
        <f>E40/'2022'!$O$1</f>
        <v>62022.562877430486</v>
      </c>
    </row>
    <row r="41" spans="2:18" ht="12.95" customHeight="1" x14ac:dyDescent="0.2">
      <c r="B41" s="18" t="s">
        <v>10</v>
      </c>
      <c r="C41" s="18" t="s">
        <v>25</v>
      </c>
      <c r="D41" s="32">
        <v>1896257</v>
      </c>
      <c r="E41" s="32">
        <v>14531162</v>
      </c>
      <c r="F41" s="32">
        <f>E41/'2022'!$O$1</f>
        <v>1928616.6301678943</v>
      </c>
    </row>
    <row r="42" spans="2:18" ht="12.95" customHeight="1" x14ac:dyDescent="0.2">
      <c r="B42" s="18" t="s">
        <v>11</v>
      </c>
      <c r="C42" s="18" t="s">
        <v>26</v>
      </c>
      <c r="D42" s="32">
        <v>312220</v>
      </c>
      <c r="E42" s="32">
        <v>2739257</v>
      </c>
      <c r="F42" s="32">
        <f>E42/'2022'!$O$1</f>
        <v>363561.88200942328</v>
      </c>
    </row>
    <row r="43" spans="2:18" ht="12.95" customHeight="1" x14ac:dyDescent="0.2">
      <c r="B43" s="18" t="s">
        <v>12</v>
      </c>
      <c r="C43" s="18" t="s">
        <v>27</v>
      </c>
      <c r="D43" s="32">
        <v>2710317</v>
      </c>
      <c r="E43" s="32">
        <v>20186821</v>
      </c>
      <c r="F43" s="32">
        <f>E43/'2022'!$O$1</f>
        <v>2679251.57608335</v>
      </c>
    </row>
    <row r="44" spans="2:18" ht="12.95" customHeight="1" x14ac:dyDescent="0.2">
      <c r="B44" s="18" t="s">
        <v>13</v>
      </c>
      <c r="C44" s="18" t="s">
        <v>28</v>
      </c>
      <c r="D44" s="32">
        <v>5764010</v>
      </c>
      <c r="E44" s="32">
        <v>386350</v>
      </c>
      <c r="F44" s="32">
        <f>E44/'2022'!$O$1</f>
        <v>51277.457030990772</v>
      </c>
    </row>
    <row r="45" spans="2:18" ht="12.95" customHeight="1" x14ac:dyDescent="0.2">
      <c r="B45" s="18" t="s">
        <v>40</v>
      </c>
      <c r="C45" s="18" t="s">
        <v>41</v>
      </c>
      <c r="D45" s="32">
        <v>2331</v>
      </c>
      <c r="E45" s="32">
        <v>3659</v>
      </c>
      <c r="F45" s="32">
        <f>E45/'2022'!$O$1</f>
        <v>485.63275598911667</v>
      </c>
    </row>
    <row r="46" spans="2:18" ht="12.95" customHeight="1" x14ac:dyDescent="0.2">
      <c r="B46" s="12" t="s">
        <v>42</v>
      </c>
      <c r="C46" s="12" t="s">
        <v>43</v>
      </c>
      <c r="D46" s="32">
        <v>1532</v>
      </c>
      <c r="E46" s="32">
        <v>6023</v>
      </c>
      <c r="F46" s="32">
        <f>E46/'2022'!$O$1</f>
        <v>799.38947508129263</v>
      </c>
    </row>
    <row r="47" spans="2:18" ht="12.95" customHeight="1" x14ac:dyDescent="0.2">
      <c r="B47" s="18" t="s">
        <v>14</v>
      </c>
      <c r="C47" s="18" t="s">
        <v>29</v>
      </c>
      <c r="D47" s="32">
        <v>2077557</v>
      </c>
      <c r="E47" s="32">
        <v>8177290</v>
      </c>
      <c r="F47" s="32">
        <f>E47/'2022'!$O$1</f>
        <v>1085312.8940208375</v>
      </c>
    </row>
    <row r="48" spans="2:18" ht="12.95" customHeight="1" x14ac:dyDescent="0.2">
      <c r="B48" s="18" t="s">
        <v>15</v>
      </c>
      <c r="C48" s="18" t="s">
        <v>30</v>
      </c>
      <c r="D48" s="32">
        <v>88495822</v>
      </c>
      <c r="E48" s="32">
        <v>671494185</v>
      </c>
      <c r="F48" s="32">
        <f>E48/'2022'!$O$1</f>
        <v>89122594.067290455</v>
      </c>
    </row>
    <row r="49" spans="2:6" ht="12.95" customHeight="1" x14ac:dyDescent="0.2">
      <c r="B49" s="18" t="s">
        <v>16</v>
      </c>
      <c r="C49" s="18" t="s">
        <v>31</v>
      </c>
      <c r="D49" s="32">
        <v>160760</v>
      </c>
      <c r="E49" s="32">
        <v>255028</v>
      </c>
      <c r="F49" s="32">
        <f>E49/'2022'!$O$1</f>
        <v>33848.032384365251</v>
      </c>
    </row>
    <row r="50" spans="2:6" s="15" customFormat="1" ht="12.95" customHeight="1" x14ac:dyDescent="0.2">
      <c r="B50" s="4" t="s">
        <v>32</v>
      </c>
      <c r="C50" s="4"/>
      <c r="D50" s="8"/>
      <c r="E50" s="8">
        <f>SUM(E32:E49)</f>
        <v>724286943</v>
      </c>
      <c r="F50" s="8">
        <f>E50/'2022'!$O$1</f>
        <v>96129397.17300418</v>
      </c>
    </row>
    <row r="51" spans="2:6" ht="12.95" customHeight="1" x14ac:dyDescent="0.2">
      <c r="B51" s="9" t="s">
        <v>102</v>
      </c>
      <c r="C51" s="2"/>
      <c r="D51" s="10"/>
      <c r="E51" s="3">
        <f>+E50/1000000</f>
        <v>724.28694299999995</v>
      </c>
      <c r="F51" s="3">
        <f>E51/'2022'!$O$1</f>
        <v>96.129397173004165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119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56</v>
      </c>
      <c r="C56" s="60"/>
      <c r="D56" s="60" t="s">
        <v>57</v>
      </c>
      <c r="E56" s="60"/>
      <c r="F56" s="60"/>
    </row>
    <row r="57" spans="2:6" ht="22.5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101</v>
      </c>
    </row>
    <row r="58" spans="2:6" ht="12.95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E58/'2022'!$O$1</f>
        <v>0</v>
      </c>
    </row>
    <row r="59" spans="2:6" ht="12.95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E59/'2022'!$O$1</f>
        <v>0</v>
      </c>
    </row>
    <row r="60" spans="2:6" ht="12.95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E60/'2022'!$O$1</f>
        <v>0</v>
      </c>
    </row>
    <row r="61" spans="2:6" ht="12.95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E61/'2022'!$O$1</f>
        <v>0</v>
      </c>
    </row>
    <row r="62" spans="2:6" ht="12.95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E62/'2022'!$O$1</f>
        <v>0</v>
      </c>
    </row>
    <row r="63" spans="2:6" ht="12.95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E63/'2022'!$O$1</f>
        <v>0</v>
      </c>
    </row>
    <row r="64" spans="2:6" ht="12.95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E64/'2022'!$O$1</f>
        <v>0</v>
      </c>
    </row>
    <row r="65" spans="2:6" ht="12.95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E65/'2022'!$O$1</f>
        <v>0</v>
      </c>
    </row>
    <row r="66" spans="2:6" ht="12.95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E66/'2022'!$O$1</f>
        <v>0</v>
      </c>
    </row>
    <row r="67" spans="2:6" ht="12.95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E67/'2022'!$O$1</f>
        <v>0</v>
      </c>
    </row>
    <row r="68" spans="2:6" ht="12.95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E68/'2022'!$O$1</f>
        <v>0</v>
      </c>
    </row>
    <row r="69" spans="2:6" ht="12.95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E69/'2022'!$O$1</f>
        <v>0</v>
      </c>
    </row>
    <row r="70" spans="2:6" ht="12.95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E70/'2022'!$O$1</f>
        <v>0</v>
      </c>
    </row>
    <row r="71" spans="2:6" ht="12.95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E71/'2022'!$O$1</f>
        <v>0</v>
      </c>
    </row>
    <row r="72" spans="2:6" ht="12.95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E72/'2022'!$O$1</f>
        <v>0</v>
      </c>
    </row>
    <row r="73" spans="2:6" s="15" customFormat="1" ht="12.95" customHeight="1" x14ac:dyDescent="0.2">
      <c r="B73" s="4" t="s">
        <v>32</v>
      </c>
      <c r="C73" s="4"/>
      <c r="D73" s="8"/>
      <c r="E73" s="8">
        <f>SUM(E58:E72)</f>
        <v>0</v>
      </c>
      <c r="F73" s="8">
        <f>E73/'2022'!$O$1</f>
        <v>0</v>
      </c>
    </row>
    <row r="74" spans="2:6" ht="12.95" customHeight="1" x14ac:dyDescent="0.2">
      <c r="B74" s="9" t="s">
        <v>102</v>
      </c>
      <c r="C74" s="2"/>
      <c r="D74" s="10"/>
      <c r="E74" s="3">
        <f>+E73/1000000</f>
        <v>0</v>
      </c>
      <c r="F74" s="3">
        <f>E74/'2022'!$O$1</f>
        <v>0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120</v>
      </c>
      <c r="C77" s="29"/>
      <c r="D77" s="26"/>
      <c r="E77" s="26"/>
      <c r="F77" s="26"/>
    </row>
    <row r="78" spans="2:6" ht="12.95" customHeight="1" x14ac:dyDescent="0.2">
      <c r="B78" s="28" t="s">
        <v>103</v>
      </c>
      <c r="C78" s="29"/>
      <c r="D78" s="26"/>
      <c r="E78" s="26"/>
      <c r="F78" s="26"/>
    </row>
    <row r="79" spans="2:6" ht="12.95" customHeight="1" x14ac:dyDescent="0.2">
      <c r="B79" s="59"/>
      <c r="C79" s="59"/>
      <c r="D79" s="59"/>
      <c r="E79" s="59"/>
      <c r="F79" s="58"/>
    </row>
    <row r="80" spans="2:6" ht="12.95" customHeight="1" x14ac:dyDescent="0.2">
      <c r="B80" s="24"/>
      <c r="C80" s="24"/>
      <c r="D80" s="24"/>
      <c r="E80" s="24" t="s">
        <v>59</v>
      </c>
      <c r="F80" s="24" t="s">
        <v>101</v>
      </c>
    </row>
    <row r="81" spans="2:6" ht="12.95" customHeight="1" x14ac:dyDescent="0.2">
      <c r="B81" s="21" t="s">
        <v>36</v>
      </c>
      <c r="E81" s="6">
        <f>+E25+E74</f>
        <v>948.38433999999995</v>
      </c>
      <c r="F81" s="6">
        <f>E81/'2022'!$O$1</f>
        <v>125.87223306125156</v>
      </c>
    </row>
    <row r="82" spans="2:6" ht="12.95" customHeight="1" x14ac:dyDescent="0.2">
      <c r="B82" s="5" t="s">
        <v>37</v>
      </c>
      <c r="C82" s="5"/>
      <c r="D82" s="5"/>
      <c r="E82" s="11">
        <f>+E51</f>
        <v>724.28694299999995</v>
      </c>
      <c r="F82" s="11">
        <f>E82/'2022'!$O$1</f>
        <v>96.129397173004165</v>
      </c>
    </row>
    <row r="85" spans="2:6" ht="12.95" customHeight="1" x14ac:dyDescent="0.2">
      <c r="B85" s="33" t="s">
        <v>108</v>
      </c>
    </row>
  </sheetData>
  <mergeCells count="7">
    <mergeCell ref="B79:E79"/>
    <mergeCell ref="B4:C4"/>
    <mergeCell ref="D4:F4"/>
    <mergeCell ref="B30:C30"/>
    <mergeCell ref="D30:F30"/>
    <mergeCell ref="B56:C56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05962-C439-4530-B4E3-58A606DADD4E}">
  <dimension ref="B2:R85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21" customWidth="1"/>
    <col min="2" max="3" width="10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5">
      <c r="B2" s="17" t="s">
        <v>121</v>
      </c>
      <c r="C2" s="16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56</v>
      </c>
      <c r="C4" s="60"/>
      <c r="D4" s="60" t="s">
        <v>57</v>
      </c>
      <c r="E4" s="60"/>
      <c r="F4" s="60"/>
    </row>
    <row r="5" spans="2:6" ht="22.5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101</v>
      </c>
    </row>
    <row r="6" spans="2:6" ht="12.95" customHeight="1" x14ac:dyDescent="0.2">
      <c r="B6" s="18" t="s">
        <v>2</v>
      </c>
      <c r="C6" s="18" t="s">
        <v>17</v>
      </c>
      <c r="D6" s="32">
        <v>771440</v>
      </c>
      <c r="E6" s="32">
        <v>3581992</v>
      </c>
      <c r="F6" s="32">
        <f>E6/'2022'!$O$1</f>
        <v>475412.0379587232</v>
      </c>
    </row>
    <row r="7" spans="2:6" ht="12.95" customHeight="1" x14ac:dyDescent="0.2">
      <c r="B7" s="18" t="s">
        <v>3</v>
      </c>
      <c r="C7" s="18" t="s">
        <v>18</v>
      </c>
      <c r="D7" s="32">
        <v>865910</v>
      </c>
      <c r="E7" s="32">
        <v>4418069</v>
      </c>
      <c r="F7" s="32">
        <f>E7/'2022'!$O$1</f>
        <v>586378.52544959844</v>
      </c>
    </row>
    <row r="8" spans="2:6" ht="12.95" customHeight="1" x14ac:dyDescent="0.2">
      <c r="B8" s="18" t="s">
        <v>4</v>
      </c>
      <c r="C8" s="18" t="s">
        <v>19</v>
      </c>
      <c r="D8" s="32">
        <v>1962220</v>
      </c>
      <c r="E8" s="32">
        <v>587942</v>
      </c>
      <c r="F8" s="32">
        <f>E8/'2022'!$O$1</f>
        <v>78033.313424912063</v>
      </c>
    </row>
    <row r="9" spans="2:6" ht="12.95" customHeight="1" x14ac:dyDescent="0.2">
      <c r="B9" s="18" t="s">
        <v>5</v>
      </c>
      <c r="C9" s="18" t="s">
        <v>20</v>
      </c>
      <c r="D9" s="32">
        <v>267400</v>
      </c>
      <c r="E9" s="32">
        <v>236562</v>
      </c>
      <c r="F9" s="32">
        <f>E9/'2022'!$O$1</f>
        <v>31397.173004180768</v>
      </c>
    </row>
    <row r="10" spans="2:6" ht="12.95" customHeight="1" x14ac:dyDescent="0.2">
      <c r="B10" s="18" t="s">
        <v>6</v>
      </c>
      <c r="C10" s="18" t="s">
        <v>21</v>
      </c>
      <c r="D10" s="32">
        <v>176218985</v>
      </c>
      <c r="E10" s="32">
        <v>3108125</v>
      </c>
      <c r="F10" s="32">
        <f>E10/'2022'!$O$1</f>
        <v>412519.0789037096</v>
      </c>
    </row>
    <row r="11" spans="2:6" ht="12.95" customHeight="1" x14ac:dyDescent="0.2">
      <c r="B11" s="18" t="s">
        <v>7</v>
      </c>
      <c r="C11" s="18" t="s">
        <v>22</v>
      </c>
      <c r="D11" s="32">
        <v>1689975</v>
      </c>
      <c r="E11" s="32">
        <v>82303</v>
      </c>
      <c r="F11" s="32">
        <f>E11/'2022'!$O$1</f>
        <v>10923.485300948967</v>
      </c>
    </row>
    <row r="12" spans="2:6" ht="12.95" customHeight="1" x14ac:dyDescent="0.2">
      <c r="B12" s="18" t="s">
        <v>8</v>
      </c>
      <c r="C12" s="18" t="s">
        <v>23</v>
      </c>
      <c r="D12" s="32">
        <v>1683850</v>
      </c>
      <c r="E12" s="32">
        <v>1188023</v>
      </c>
      <c r="F12" s="32">
        <f>E12/'2022'!$O$1</f>
        <v>157677.74902116929</v>
      </c>
    </row>
    <row r="13" spans="2:6" ht="12.95" customHeight="1" x14ac:dyDescent="0.2">
      <c r="B13" s="18" t="s">
        <v>38</v>
      </c>
      <c r="C13" s="18" t="s">
        <v>39</v>
      </c>
      <c r="D13" s="32">
        <v>579010</v>
      </c>
      <c r="E13" s="32">
        <v>47937</v>
      </c>
      <c r="F13" s="32">
        <f>E13/'2022'!$O$1</f>
        <v>6362.3332669719284</v>
      </c>
    </row>
    <row r="14" spans="2:6" ht="12.95" customHeight="1" x14ac:dyDescent="0.2">
      <c r="B14" s="18" t="s">
        <v>9</v>
      </c>
      <c r="C14" s="18" t="s">
        <v>24</v>
      </c>
      <c r="D14" s="32">
        <v>4081680</v>
      </c>
      <c r="E14" s="32">
        <v>2728569</v>
      </c>
      <c r="F14" s="32">
        <f>E14/'2022'!$O$1</f>
        <v>362143.34063308779</v>
      </c>
    </row>
    <row r="15" spans="2:6" ht="12.95" customHeight="1" x14ac:dyDescent="0.2">
      <c r="B15" s="18" t="s">
        <v>10</v>
      </c>
      <c r="C15" s="18" t="s">
        <v>25</v>
      </c>
      <c r="D15" s="32">
        <v>4895968</v>
      </c>
      <c r="E15" s="32">
        <v>36597267</v>
      </c>
      <c r="F15" s="32">
        <f>E15/'2022'!$O$1</f>
        <v>4857292.0565399164</v>
      </c>
    </row>
    <row r="16" spans="2:6" ht="12.95" customHeight="1" x14ac:dyDescent="0.2">
      <c r="B16" s="18" t="s">
        <v>11</v>
      </c>
      <c r="C16" s="18" t="s">
        <v>26</v>
      </c>
      <c r="D16" s="32">
        <v>603491</v>
      </c>
      <c r="E16" s="32">
        <v>5104914</v>
      </c>
      <c r="F16" s="32">
        <f>E16/'2022'!$O$1</f>
        <v>677538.52279514226</v>
      </c>
    </row>
    <row r="17" spans="2:18" ht="12.95" customHeight="1" x14ac:dyDescent="0.2">
      <c r="B17" s="18" t="s">
        <v>12</v>
      </c>
      <c r="C17" s="18" t="s">
        <v>27</v>
      </c>
      <c r="D17" s="32">
        <v>9647016</v>
      </c>
      <c r="E17" s="32">
        <v>67551500</v>
      </c>
      <c r="F17" s="32">
        <f>E17/'2022'!$O$1</f>
        <v>8965624.7926206104</v>
      </c>
    </row>
    <row r="18" spans="2:18" ht="12.95" customHeight="1" x14ac:dyDescent="0.2">
      <c r="B18" s="18" t="s">
        <v>13</v>
      </c>
      <c r="C18" s="18" t="s">
        <v>28</v>
      </c>
      <c r="D18" s="32">
        <v>4822240</v>
      </c>
      <c r="E18" s="32">
        <v>284721</v>
      </c>
      <c r="F18" s="32">
        <f>E18/'2022'!$O$1</f>
        <v>37788.970734620743</v>
      </c>
    </row>
    <row r="19" spans="2:18" ht="12.95" customHeight="1" x14ac:dyDescent="0.2">
      <c r="B19" s="18" t="s">
        <v>40</v>
      </c>
      <c r="C19" s="18" t="s">
        <v>41</v>
      </c>
      <c r="D19" s="32">
        <v>16095</v>
      </c>
      <c r="E19" s="32">
        <v>20925</v>
      </c>
      <c r="F19" s="32">
        <f>E19/'2022'!$O$1</f>
        <v>2777.2247660760499</v>
      </c>
    </row>
    <row r="20" spans="2:18" ht="12.95" customHeight="1" x14ac:dyDescent="0.2">
      <c r="B20" s="18" t="s">
        <v>42</v>
      </c>
      <c r="C20" s="18" t="s">
        <v>43</v>
      </c>
      <c r="D20" s="32">
        <v>3810</v>
      </c>
      <c r="E20" s="32">
        <v>12665</v>
      </c>
      <c r="F20" s="32">
        <f>E20/'2022'!$O$1</f>
        <v>1680.9343685712388</v>
      </c>
    </row>
    <row r="21" spans="2:18" ht="12.95" customHeight="1" x14ac:dyDescent="0.2">
      <c r="B21" s="18" t="s">
        <v>14</v>
      </c>
      <c r="C21" s="18" t="s">
        <v>29</v>
      </c>
      <c r="D21" s="32">
        <v>2846937</v>
      </c>
      <c r="E21" s="32">
        <v>10770388</v>
      </c>
      <c r="F21" s="32">
        <f>E21/'2022'!$O$1</f>
        <v>1429476.1430751875</v>
      </c>
      <c r="I21" s="6"/>
    </row>
    <row r="22" spans="2:18" ht="12.95" customHeight="1" x14ac:dyDescent="0.2">
      <c r="B22" s="18" t="s">
        <v>15</v>
      </c>
      <c r="C22" s="18" t="s">
        <v>30</v>
      </c>
      <c r="D22" s="32">
        <v>113304534</v>
      </c>
      <c r="E22" s="32">
        <v>846011701</v>
      </c>
      <c r="F22" s="32">
        <f>E22/'2022'!$O$1</f>
        <v>112285048.90835489</v>
      </c>
      <c r="I22" s="6"/>
    </row>
    <row r="23" spans="2:18" ht="12.95" customHeight="1" x14ac:dyDescent="0.2">
      <c r="B23" s="18" t="s">
        <v>16</v>
      </c>
      <c r="C23" s="18" t="s">
        <v>31</v>
      </c>
      <c r="D23" s="32">
        <v>459170</v>
      </c>
      <c r="E23" s="32">
        <v>711533</v>
      </c>
      <c r="F23" s="32">
        <f>E23/'2022'!$O$1</f>
        <v>94436.658039684116</v>
      </c>
      <c r="I23" s="6"/>
      <c r="J23" s="6"/>
    </row>
    <row r="24" spans="2:18" s="15" customFormat="1" ht="12.95" customHeight="1" x14ac:dyDescent="0.2">
      <c r="B24" s="7" t="s">
        <v>32</v>
      </c>
      <c r="C24" s="4"/>
      <c r="D24" s="4"/>
      <c r="E24" s="8">
        <f>SUM(E6:E23)</f>
        <v>983045136</v>
      </c>
      <c r="F24" s="8">
        <f>E24/'2022'!$O$1</f>
        <v>130472511.24825801</v>
      </c>
      <c r="I24" s="13"/>
      <c r="J24" s="13"/>
    </row>
    <row r="25" spans="2:18" ht="12.95" customHeight="1" x14ac:dyDescent="0.2">
      <c r="B25" s="9" t="s">
        <v>102</v>
      </c>
      <c r="C25" s="2"/>
      <c r="D25" s="10"/>
      <c r="E25" s="3">
        <f>+E24/1000000</f>
        <v>983.04513599999996</v>
      </c>
      <c r="F25" s="3">
        <f>E25/'2022'!$O$1</f>
        <v>130.472511248258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9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122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56</v>
      </c>
      <c r="C30" s="60"/>
      <c r="D30" s="60" t="s">
        <v>60</v>
      </c>
      <c r="E30" s="60"/>
      <c r="F30" s="60"/>
      <c r="R30" s="14"/>
    </row>
    <row r="31" spans="2:18" ht="22.5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101</v>
      </c>
      <c r="R31" s="14"/>
    </row>
    <row r="32" spans="2:18" ht="12.95" customHeight="1" x14ac:dyDescent="0.2">
      <c r="B32" s="18" t="s">
        <v>2</v>
      </c>
      <c r="C32" s="18" t="s">
        <v>17</v>
      </c>
      <c r="D32" s="32">
        <v>371490</v>
      </c>
      <c r="E32" s="32">
        <v>1778046</v>
      </c>
      <c r="F32" s="32">
        <f>E32/'2022'!$O$1</f>
        <v>235987.25861039219</v>
      </c>
      <c r="R32" s="14"/>
    </row>
    <row r="33" spans="2:18" ht="12.95" customHeight="1" x14ac:dyDescent="0.2">
      <c r="B33" s="18">
        <v>124</v>
      </c>
      <c r="C33" s="18" t="s">
        <v>18</v>
      </c>
      <c r="D33" s="32">
        <v>426650</v>
      </c>
      <c r="E33" s="32">
        <v>2228126</v>
      </c>
      <c r="F33" s="32">
        <f>E33/'2022'!$O$1</f>
        <v>295723.14022164705</v>
      </c>
      <c r="R33" s="14"/>
    </row>
    <row r="34" spans="2:18" ht="12.95" customHeight="1" x14ac:dyDescent="0.2">
      <c r="B34" s="18" t="s">
        <v>4</v>
      </c>
      <c r="C34" s="18" t="s">
        <v>19</v>
      </c>
      <c r="D34" s="32">
        <v>1179820</v>
      </c>
      <c r="E34" s="32">
        <v>373059</v>
      </c>
      <c r="F34" s="32">
        <f>E34/'2022'!$O$1</f>
        <v>49513.43818435198</v>
      </c>
    </row>
    <row r="35" spans="2:18" ht="12.95" customHeight="1" x14ac:dyDescent="0.2">
      <c r="B35" s="18" t="s">
        <v>5</v>
      </c>
      <c r="C35" s="18" t="s">
        <v>20</v>
      </c>
      <c r="D35" s="32">
        <v>60300</v>
      </c>
      <c r="E35" s="32">
        <v>60245</v>
      </c>
      <c r="F35" s="32">
        <f>E35/'2022'!$O$1</f>
        <v>7995.8855929391466</v>
      </c>
    </row>
    <row r="36" spans="2:18" ht="12.95" customHeight="1" x14ac:dyDescent="0.2">
      <c r="B36" s="18" t="s">
        <v>6</v>
      </c>
      <c r="C36" s="18" t="s">
        <v>21</v>
      </c>
      <c r="D36" s="32">
        <v>157628775</v>
      </c>
      <c r="E36" s="32">
        <v>2925043</v>
      </c>
      <c r="F36" s="32">
        <f>E36/'2022'!$O$1</f>
        <v>388219.92169354303</v>
      </c>
    </row>
    <row r="37" spans="2:18" ht="12.95" customHeight="1" x14ac:dyDescent="0.2">
      <c r="B37" s="18" t="s">
        <v>7</v>
      </c>
      <c r="C37" s="18" t="s">
        <v>22</v>
      </c>
      <c r="D37" s="32">
        <v>882000</v>
      </c>
      <c r="E37" s="32">
        <v>47036</v>
      </c>
      <c r="F37" s="32">
        <f>E37/'2022'!$O$1</f>
        <v>6242.7500165903512</v>
      </c>
    </row>
    <row r="38" spans="2:18" ht="12.95" customHeight="1" x14ac:dyDescent="0.2">
      <c r="B38" s="18" t="s">
        <v>8</v>
      </c>
      <c r="C38" s="18" t="s">
        <v>23</v>
      </c>
      <c r="D38" s="32">
        <v>344300</v>
      </c>
      <c r="E38" s="32">
        <v>247522</v>
      </c>
      <c r="F38" s="32">
        <f>E38/'2022'!$O$1</f>
        <v>32851.814984405071</v>
      </c>
    </row>
    <row r="39" spans="2:18" ht="12.95" customHeight="1" x14ac:dyDescent="0.2">
      <c r="B39" s="18" t="s">
        <v>38</v>
      </c>
      <c r="C39" s="18" t="s">
        <v>39</v>
      </c>
      <c r="D39" s="32">
        <v>1389130</v>
      </c>
      <c r="E39" s="32">
        <v>138563</v>
      </c>
      <c r="F39" s="32">
        <f>E39/'2022'!$O$1</f>
        <v>18390.470502355827</v>
      </c>
    </row>
    <row r="40" spans="2:18" ht="12.95" customHeight="1" x14ac:dyDescent="0.2">
      <c r="B40" s="18" t="s">
        <v>9</v>
      </c>
      <c r="C40" s="18" t="s">
        <v>24</v>
      </c>
      <c r="D40" s="32">
        <v>1119080</v>
      </c>
      <c r="E40" s="32">
        <v>757946</v>
      </c>
      <c r="F40" s="32">
        <f>E40/'2022'!$O$1</f>
        <v>100596.72174663216</v>
      </c>
    </row>
    <row r="41" spans="2:18" ht="12.95" customHeight="1" x14ac:dyDescent="0.2">
      <c r="B41" s="18" t="s">
        <v>10</v>
      </c>
      <c r="C41" s="18" t="s">
        <v>25</v>
      </c>
      <c r="D41" s="32">
        <v>2527883</v>
      </c>
      <c r="E41" s="32">
        <v>19469023</v>
      </c>
      <c r="F41" s="32">
        <f>E41/'2022'!$O$1</f>
        <v>2583983.4096489479</v>
      </c>
    </row>
    <row r="42" spans="2:18" ht="12.95" customHeight="1" x14ac:dyDescent="0.2">
      <c r="B42" s="18" t="s">
        <v>11</v>
      </c>
      <c r="C42" s="18" t="s">
        <v>26</v>
      </c>
      <c r="D42" s="32">
        <v>374541</v>
      </c>
      <c r="E42" s="32">
        <v>3273742</v>
      </c>
      <c r="F42" s="32">
        <f>E42/'2022'!$O$1</f>
        <v>434500.23226491472</v>
      </c>
    </row>
    <row r="43" spans="2:18" ht="12.95" customHeight="1" x14ac:dyDescent="0.2">
      <c r="B43" s="18" t="s">
        <v>12</v>
      </c>
      <c r="C43" s="18" t="s">
        <v>27</v>
      </c>
      <c r="D43" s="32">
        <v>4307753</v>
      </c>
      <c r="E43" s="32">
        <v>30963720</v>
      </c>
      <c r="F43" s="32">
        <f>E43/'2022'!$O$1</f>
        <v>4109591.8773641246</v>
      </c>
    </row>
    <row r="44" spans="2:18" ht="12.95" customHeight="1" x14ac:dyDescent="0.2">
      <c r="B44" s="18" t="s">
        <v>13</v>
      </c>
      <c r="C44" s="18" t="s">
        <v>28</v>
      </c>
      <c r="D44" s="32">
        <v>4654840</v>
      </c>
      <c r="E44" s="32">
        <v>313668</v>
      </c>
      <c r="F44" s="32">
        <f>E44/'2022'!$O$1</f>
        <v>41630.897869798922</v>
      </c>
    </row>
    <row r="45" spans="2:18" ht="12.95" customHeight="1" x14ac:dyDescent="0.2">
      <c r="B45" s="18" t="s">
        <v>40</v>
      </c>
      <c r="C45" s="18" t="s">
        <v>41</v>
      </c>
      <c r="D45" s="32">
        <v>6521</v>
      </c>
      <c r="E45" s="32">
        <v>10115</v>
      </c>
      <c r="F45" s="32">
        <f>E45/'2022'!$O$1</f>
        <v>1342.4912071139424</v>
      </c>
    </row>
    <row r="46" spans="2:18" ht="12.95" customHeight="1" x14ac:dyDescent="0.2">
      <c r="B46" s="12" t="s">
        <v>42</v>
      </c>
      <c r="C46" s="12" t="s">
        <v>43</v>
      </c>
      <c r="D46" s="32">
        <v>4923</v>
      </c>
      <c r="E46" s="32">
        <v>19233</v>
      </c>
      <c r="F46" s="32">
        <f>E46/'2022'!$O$1</f>
        <v>2552.657774238503</v>
      </c>
    </row>
    <row r="47" spans="2:18" ht="12.95" customHeight="1" x14ac:dyDescent="0.2">
      <c r="B47" s="18" t="s">
        <v>14</v>
      </c>
      <c r="C47" s="18" t="s">
        <v>29</v>
      </c>
      <c r="D47" s="32">
        <v>3101809</v>
      </c>
      <c r="E47" s="32">
        <v>12276894</v>
      </c>
      <c r="F47" s="32">
        <f>E47/'2022'!$O$1</f>
        <v>1629423.8502886719</v>
      </c>
    </row>
    <row r="48" spans="2:18" ht="12.95" customHeight="1" x14ac:dyDescent="0.2">
      <c r="B48" s="18" t="s">
        <v>15</v>
      </c>
      <c r="C48" s="18" t="s">
        <v>30</v>
      </c>
      <c r="D48" s="32">
        <v>102683826</v>
      </c>
      <c r="E48" s="32">
        <v>783286874</v>
      </c>
      <c r="F48" s="32">
        <f>E48/'2022'!$O$1</f>
        <v>103960033.71159333</v>
      </c>
    </row>
    <row r="49" spans="2:6" ht="12.95" customHeight="1" x14ac:dyDescent="0.2">
      <c r="B49" s="18" t="s">
        <v>16</v>
      </c>
      <c r="C49" s="18" t="s">
        <v>31</v>
      </c>
      <c r="D49" s="32">
        <v>186070</v>
      </c>
      <c r="E49" s="32">
        <v>295386</v>
      </c>
      <c r="F49" s="32">
        <f>E49/'2022'!$O$1</f>
        <v>39204.459486362728</v>
      </c>
    </row>
    <row r="50" spans="2:6" s="15" customFormat="1" ht="12.95" customHeight="1" x14ac:dyDescent="0.2">
      <c r="B50" s="4" t="s">
        <v>32</v>
      </c>
      <c r="C50" s="4"/>
      <c r="D50" s="8"/>
      <c r="E50" s="8">
        <f>SUM(E32:E49)</f>
        <v>858464241</v>
      </c>
      <c r="F50" s="8">
        <f>E50/'2022'!$O$1</f>
        <v>113937784.98905036</v>
      </c>
    </row>
    <row r="51" spans="2:6" ht="12.95" customHeight="1" x14ac:dyDescent="0.2">
      <c r="B51" s="9" t="s">
        <v>102</v>
      </c>
      <c r="C51" s="2"/>
      <c r="D51" s="10"/>
      <c r="E51" s="3">
        <f>+E50/1000000</f>
        <v>858.46424100000002</v>
      </c>
      <c r="F51" s="3">
        <f>E51/'2022'!$O$1</f>
        <v>113.93778498905037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123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56</v>
      </c>
      <c r="C56" s="60"/>
      <c r="D56" s="60" t="s">
        <v>57</v>
      </c>
      <c r="E56" s="60"/>
      <c r="F56" s="60"/>
    </row>
    <row r="57" spans="2:6" ht="22.5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101</v>
      </c>
    </row>
    <row r="58" spans="2:6" ht="12.95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E58/'2022'!$O$1</f>
        <v>0</v>
      </c>
    </row>
    <row r="59" spans="2:6" ht="12.95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E59/'2022'!$O$1</f>
        <v>0</v>
      </c>
    </row>
    <row r="60" spans="2:6" ht="12.95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E60/'2022'!$O$1</f>
        <v>0</v>
      </c>
    </row>
    <row r="61" spans="2:6" ht="12.95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E61/'2022'!$O$1</f>
        <v>0</v>
      </c>
    </row>
    <row r="62" spans="2:6" ht="12.95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E62/'2022'!$O$1</f>
        <v>0</v>
      </c>
    </row>
    <row r="63" spans="2:6" ht="12.95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E63/'2022'!$O$1</f>
        <v>0</v>
      </c>
    </row>
    <row r="64" spans="2:6" ht="12.95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E64/'2022'!$O$1</f>
        <v>0</v>
      </c>
    </row>
    <row r="65" spans="2:6" ht="12.95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E65/'2022'!$O$1</f>
        <v>0</v>
      </c>
    </row>
    <row r="66" spans="2:6" ht="12.95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E66/'2022'!$O$1</f>
        <v>0</v>
      </c>
    </row>
    <row r="67" spans="2:6" ht="12.95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E67/'2022'!$O$1</f>
        <v>0</v>
      </c>
    </row>
    <row r="68" spans="2:6" ht="12.95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E68/'2022'!$O$1</f>
        <v>0</v>
      </c>
    </row>
    <row r="69" spans="2:6" ht="12.95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E69/'2022'!$O$1</f>
        <v>0</v>
      </c>
    </row>
    <row r="70" spans="2:6" ht="12.95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E70/'2022'!$O$1</f>
        <v>0</v>
      </c>
    </row>
    <row r="71" spans="2:6" ht="12.95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E71/'2022'!$O$1</f>
        <v>0</v>
      </c>
    </row>
    <row r="72" spans="2:6" ht="12.95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E72/'2022'!$O$1</f>
        <v>0</v>
      </c>
    </row>
    <row r="73" spans="2:6" s="15" customFormat="1" ht="12.95" customHeight="1" x14ac:dyDescent="0.2">
      <c r="B73" s="4" t="s">
        <v>32</v>
      </c>
      <c r="C73" s="4"/>
      <c r="D73" s="8"/>
      <c r="E73" s="8">
        <f>SUM(E58:E72)</f>
        <v>0</v>
      </c>
      <c r="F73" s="8">
        <f>E73/'2022'!$O$1</f>
        <v>0</v>
      </c>
    </row>
    <row r="74" spans="2:6" ht="12.95" customHeight="1" x14ac:dyDescent="0.2">
      <c r="B74" s="9" t="s">
        <v>102</v>
      </c>
      <c r="C74" s="2"/>
      <c r="D74" s="10"/>
      <c r="E74" s="3">
        <f>+E73/1000000</f>
        <v>0</v>
      </c>
      <c r="F74" s="3">
        <f>E74/'2022'!$O$1</f>
        <v>0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124</v>
      </c>
      <c r="C77" s="29"/>
      <c r="D77" s="26"/>
      <c r="E77" s="26"/>
      <c r="F77" s="26"/>
    </row>
    <row r="78" spans="2:6" ht="12.95" customHeight="1" x14ac:dyDescent="0.2">
      <c r="B78" s="28" t="s">
        <v>103</v>
      </c>
      <c r="C78" s="29"/>
      <c r="D78" s="26"/>
      <c r="E78" s="26"/>
      <c r="F78" s="26"/>
    </row>
    <row r="79" spans="2:6" ht="12.95" customHeight="1" x14ac:dyDescent="0.2">
      <c r="B79" s="59"/>
      <c r="C79" s="59"/>
      <c r="D79" s="59"/>
      <c r="E79" s="59"/>
      <c r="F79" s="58"/>
    </row>
    <row r="80" spans="2:6" ht="12.95" customHeight="1" x14ac:dyDescent="0.2">
      <c r="B80" s="24"/>
      <c r="C80" s="24"/>
      <c r="D80" s="24"/>
      <c r="E80" s="24" t="s">
        <v>59</v>
      </c>
      <c r="F80" s="24" t="s">
        <v>101</v>
      </c>
    </row>
    <row r="81" spans="2:6" ht="12.95" customHeight="1" x14ac:dyDescent="0.2">
      <c r="B81" s="21" t="s">
        <v>36</v>
      </c>
      <c r="E81" s="6">
        <f>+E25+E74</f>
        <v>983.04513599999996</v>
      </c>
      <c r="F81" s="6">
        <f>E81/'2022'!$O$1</f>
        <v>130.472511248258</v>
      </c>
    </row>
    <row r="82" spans="2:6" ht="12.95" customHeight="1" x14ac:dyDescent="0.2">
      <c r="B82" s="5" t="s">
        <v>37</v>
      </c>
      <c r="C82" s="5"/>
      <c r="D82" s="5"/>
      <c r="E82" s="11">
        <f>+E51</f>
        <v>858.46424100000002</v>
      </c>
      <c r="F82" s="11">
        <f>E82/'2022'!$O$1</f>
        <v>113.93778498905037</v>
      </c>
    </row>
    <row r="85" spans="2:6" ht="12.95" customHeight="1" x14ac:dyDescent="0.2">
      <c r="B85" s="33" t="s">
        <v>108</v>
      </c>
    </row>
  </sheetData>
  <mergeCells count="7">
    <mergeCell ref="B79:E79"/>
    <mergeCell ref="B4:C4"/>
    <mergeCell ref="D4:F4"/>
    <mergeCell ref="B30:C30"/>
    <mergeCell ref="D30:F30"/>
    <mergeCell ref="B56:C56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89"/>
  <sheetViews>
    <sheetView showGridLines="0" tabSelected="1" zoomScale="85" zoomScaleNormal="85" workbookViewId="0"/>
  </sheetViews>
  <sheetFormatPr defaultColWidth="9.33203125" defaultRowHeight="12.95" customHeight="1" x14ac:dyDescent="0.2"/>
  <cols>
    <col min="1" max="1" width="2.83203125" style="34" customWidth="1"/>
    <col min="2" max="2" width="30.1640625" style="34" customWidth="1"/>
    <col min="3" max="14" width="16.1640625" style="34" customWidth="1"/>
    <col min="15" max="15" width="19.5" style="34" customWidth="1"/>
    <col min="16" max="16" width="11.6640625" style="34" customWidth="1"/>
    <col min="17" max="16384" width="9.33203125" style="34"/>
  </cols>
  <sheetData>
    <row r="1" spans="2:15" ht="12.95" customHeight="1" x14ac:dyDescent="0.2">
      <c r="O1" s="57">
        <v>7.5345000000000004</v>
      </c>
    </row>
    <row r="2" spans="2:15" ht="12.95" customHeight="1" x14ac:dyDescent="0.25">
      <c r="B2" s="35" t="s">
        <v>100</v>
      </c>
    </row>
    <row r="3" spans="2:15" ht="12.95" customHeight="1" x14ac:dyDescent="0.2">
      <c r="B3" s="36" t="s">
        <v>61</v>
      </c>
    </row>
    <row r="5" spans="2:15" ht="12.95" customHeight="1" x14ac:dyDescent="0.2">
      <c r="B5" s="37"/>
      <c r="C5" s="37" t="s">
        <v>44</v>
      </c>
      <c r="D5" s="37" t="s">
        <v>45</v>
      </c>
      <c r="E5" s="37" t="s">
        <v>46</v>
      </c>
      <c r="F5" s="37" t="s">
        <v>47</v>
      </c>
      <c r="G5" s="37" t="s">
        <v>48</v>
      </c>
      <c r="H5" s="37" t="s">
        <v>49</v>
      </c>
      <c r="I5" s="37" t="s">
        <v>50</v>
      </c>
      <c r="J5" s="37" t="s">
        <v>51</v>
      </c>
      <c r="K5" s="37" t="s">
        <v>52</v>
      </c>
      <c r="L5" s="37" t="s">
        <v>53</v>
      </c>
      <c r="M5" s="37" t="s">
        <v>54</v>
      </c>
      <c r="N5" s="37" t="s">
        <v>69</v>
      </c>
    </row>
    <row r="6" spans="2:15" ht="12.95" customHeight="1" x14ac:dyDescent="0.2">
      <c r="B6" s="34" t="s">
        <v>36</v>
      </c>
      <c r="C6" s="38">
        <f>+'siječanj 2022'!$E$24+'siječanj 2022'!$E$73</f>
        <v>841588049</v>
      </c>
      <c r="D6" s="38">
        <f>+'veljača 2022'!$E$24+'veljača 2022'!$E$73</f>
        <v>874219978</v>
      </c>
      <c r="E6" s="38">
        <f>+'ožujak 2022'!$E$24+'ožujak 2022'!$E$73</f>
        <v>1095569624</v>
      </c>
      <c r="F6" s="38">
        <f>+'travanj 2022'!$E$24+'travanj 2022'!$E$73</f>
        <v>1419430407</v>
      </c>
      <c r="G6" s="38">
        <f>+'svibanj 2022'!$E$24+'svibanj 2022'!$E$73</f>
        <v>1590976507</v>
      </c>
      <c r="H6" s="38">
        <f>+'lipanj 2022'!$E$24+'lipanj 2022'!$E$73</f>
        <v>2220761173</v>
      </c>
      <c r="I6" s="38">
        <f>+'srpanj 2022'!$E$24+'srpanj 2022'!$E$73</f>
        <v>2879356607</v>
      </c>
      <c r="J6" s="38">
        <f>+'kolovoz 2022'!$E$24+'kolovoz 2022'!$E$73</f>
        <v>3152443991</v>
      </c>
      <c r="K6" s="38">
        <f>+'rujan 2022'!$E$24+'rujan 2022'!$E$73</f>
        <v>1710837480</v>
      </c>
      <c r="L6" s="38">
        <f>+'listopad 2022'!$E$24+'listopad 2022'!$E$73</f>
        <v>1189684405</v>
      </c>
      <c r="M6" s="38">
        <f>+'studeni 2022'!$E$24+'studeni 2022'!$E$73</f>
        <v>948384340</v>
      </c>
      <c r="N6" s="38">
        <f>+'prosinac 2022'!$E$24+'prosinac 2022'!$E$73</f>
        <v>983045136</v>
      </c>
    </row>
    <row r="7" spans="2:15" ht="12.95" customHeight="1" x14ac:dyDescent="0.2">
      <c r="B7" s="34" t="s">
        <v>37</v>
      </c>
      <c r="C7" s="38">
        <f>+'siječanj 2022'!$E$50</f>
        <v>541030108</v>
      </c>
      <c r="D7" s="38">
        <f>+'veljača 2022'!$E$50</f>
        <v>561029169</v>
      </c>
      <c r="E7" s="38">
        <f>+'ožujak 2022'!$E$50</f>
        <v>727658897</v>
      </c>
      <c r="F7" s="38">
        <f>+'travanj 2022'!$E$50</f>
        <v>669577748</v>
      </c>
      <c r="G7" s="38">
        <f>+'svibanj 2022'!$E$50</f>
        <v>715469391</v>
      </c>
      <c r="H7" s="38">
        <f>+'lipanj 2022'!$E$50</f>
        <v>847398673</v>
      </c>
      <c r="I7" s="38">
        <f>+'srpanj 2022'!$E$50</f>
        <v>1176378534</v>
      </c>
      <c r="J7" s="38">
        <f>+'kolovoz 2022'!$E$50</f>
        <v>1389032922</v>
      </c>
      <c r="K7" s="38">
        <f>+'rujan 2022'!$E$50</f>
        <v>1066901621</v>
      </c>
      <c r="L7" s="38">
        <f>+'listopad 2022'!$E$50</f>
        <v>850648937</v>
      </c>
      <c r="M7" s="38">
        <f>+'studeni 2022'!$E$50</f>
        <v>724286943</v>
      </c>
      <c r="N7" s="38">
        <f>+'prosinac 2022'!$E$50</f>
        <v>858464241</v>
      </c>
    </row>
    <row r="8" spans="2:15" ht="12.95" customHeight="1" x14ac:dyDescent="0.2">
      <c r="B8" s="39" t="s">
        <v>33</v>
      </c>
      <c r="C8" s="40">
        <f t="shared" ref="C8" si="0">SUM(C6:C7)</f>
        <v>1382618157</v>
      </c>
      <c r="D8" s="40">
        <f t="shared" ref="D8:N8" si="1">SUM(D6:D7)</f>
        <v>1435249147</v>
      </c>
      <c r="E8" s="40">
        <f>SUM(E6:E7)</f>
        <v>1823228521</v>
      </c>
      <c r="F8" s="40">
        <f t="shared" si="1"/>
        <v>2089008155</v>
      </c>
      <c r="G8" s="40">
        <f t="shared" si="1"/>
        <v>2306445898</v>
      </c>
      <c r="H8" s="40">
        <f t="shared" si="1"/>
        <v>3068159846</v>
      </c>
      <c r="I8" s="40">
        <f t="shared" si="1"/>
        <v>4055735141</v>
      </c>
      <c r="J8" s="40">
        <f t="shared" ref="J8" si="2">SUM(J6:J7)</f>
        <v>4541476913</v>
      </c>
      <c r="K8" s="40">
        <f t="shared" si="1"/>
        <v>2777739101</v>
      </c>
      <c r="L8" s="40">
        <f t="shared" si="1"/>
        <v>2040333342</v>
      </c>
      <c r="M8" s="40">
        <f t="shared" si="1"/>
        <v>1672671283</v>
      </c>
      <c r="N8" s="40">
        <f t="shared" si="1"/>
        <v>1841509377</v>
      </c>
    </row>
    <row r="9" spans="2:15" ht="12.95" customHeight="1" x14ac:dyDescent="0.2">
      <c r="B9" s="41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2:15" ht="12.95" customHeight="1" x14ac:dyDescent="0.2">
      <c r="B10" s="41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pans="2:15" ht="12.95" customHeight="1" x14ac:dyDescent="0.2">
      <c r="B11" s="36" t="s">
        <v>98</v>
      </c>
    </row>
    <row r="13" spans="2:15" ht="12.95" customHeight="1" x14ac:dyDescent="0.2">
      <c r="B13" s="37"/>
      <c r="C13" s="37" t="s">
        <v>44</v>
      </c>
      <c r="D13" s="37" t="s">
        <v>45</v>
      </c>
      <c r="E13" s="37" t="s">
        <v>46</v>
      </c>
      <c r="F13" s="37" t="s">
        <v>47</v>
      </c>
      <c r="G13" s="37" t="s">
        <v>48</v>
      </c>
      <c r="H13" s="37" t="s">
        <v>49</v>
      </c>
      <c r="I13" s="37" t="s">
        <v>50</v>
      </c>
      <c r="J13" s="37" t="s">
        <v>51</v>
      </c>
      <c r="K13" s="37" t="s">
        <v>52</v>
      </c>
      <c r="L13" s="37" t="s">
        <v>53</v>
      </c>
      <c r="M13" s="37" t="s">
        <v>54</v>
      </c>
      <c r="N13" s="37" t="s">
        <v>69</v>
      </c>
    </row>
    <row r="14" spans="2:15" ht="12.95" customHeight="1" x14ac:dyDescent="0.2">
      <c r="B14" s="34" t="s">
        <v>36</v>
      </c>
      <c r="C14" s="38">
        <f>C6/$O$1</f>
        <v>111697929.39146592</v>
      </c>
      <c r="D14" s="38">
        <f t="shared" ref="D14:I14" si="3">D6/$O$1</f>
        <v>116028930.6523326</v>
      </c>
      <c r="E14" s="38">
        <f t="shared" si="3"/>
        <v>145407077.3110359</v>
      </c>
      <c r="F14" s="38">
        <f t="shared" si="3"/>
        <v>188390789.96615568</v>
      </c>
      <c r="G14" s="38">
        <f t="shared" si="3"/>
        <v>211158870.13073194</v>
      </c>
      <c r="H14" s="38">
        <f t="shared" si="3"/>
        <v>294745659.6987192</v>
      </c>
      <c r="I14" s="38">
        <f t="shared" si="3"/>
        <v>382156295.3082487</v>
      </c>
      <c r="J14" s="38">
        <f t="shared" ref="J14:K15" si="4">J6/$O$1</f>
        <v>418401219.85533214</v>
      </c>
      <c r="K14" s="38">
        <f t="shared" si="4"/>
        <v>227067155.08660161</v>
      </c>
      <c r="L14" s="38">
        <f t="shared" ref="L14:M14" si="5">L6/$O$1</f>
        <v>157898255.35868338</v>
      </c>
      <c r="M14" s="38">
        <f t="shared" si="5"/>
        <v>125872233.06125157</v>
      </c>
      <c r="N14" s="38">
        <f t="shared" ref="N14" si="6">N6/$O$1</f>
        <v>130472511.24825801</v>
      </c>
    </row>
    <row r="15" spans="2:15" ht="12.95" customHeight="1" x14ac:dyDescent="0.2">
      <c r="B15" s="34" t="s">
        <v>37</v>
      </c>
      <c r="C15" s="38">
        <f t="shared" ref="C15:I15" si="7">C7/$O$1</f>
        <v>71807035.370628431</v>
      </c>
      <c r="D15" s="38">
        <f t="shared" si="7"/>
        <v>74461366.912203863</v>
      </c>
      <c r="E15" s="38">
        <f t="shared" si="7"/>
        <v>96576932.377729103</v>
      </c>
      <c r="F15" s="38">
        <f t="shared" si="7"/>
        <v>88868239.166500762</v>
      </c>
      <c r="G15" s="38">
        <f t="shared" si="7"/>
        <v>94959106.908222169</v>
      </c>
      <c r="H15" s="38">
        <f t="shared" si="7"/>
        <v>112469131.72738734</v>
      </c>
      <c r="I15" s="38">
        <f t="shared" si="7"/>
        <v>156132262.79116064</v>
      </c>
      <c r="J15" s="38">
        <f t="shared" ref="J15" si="8">J7/$O$1</f>
        <v>184356350.3882142</v>
      </c>
      <c r="K15" s="38">
        <f t="shared" si="4"/>
        <v>141602179.44123697</v>
      </c>
      <c r="L15" s="38">
        <f t="shared" ref="L15:M15" si="9">L7/$O$1</f>
        <v>112900515.8935563</v>
      </c>
      <c r="M15" s="38">
        <f t="shared" si="9"/>
        <v>96129397.17300418</v>
      </c>
      <c r="N15" s="38">
        <f t="shared" ref="N15" si="10">N7/$O$1</f>
        <v>113937784.98905036</v>
      </c>
    </row>
    <row r="16" spans="2:15" ht="12.95" customHeight="1" x14ac:dyDescent="0.2">
      <c r="B16" s="39" t="s">
        <v>33</v>
      </c>
      <c r="C16" s="40">
        <f t="shared" ref="C16:N16" si="11">C8/$O$1</f>
        <v>183504964.76209435</v>
      </c>
      <c r="D16" s="40">
        <f t="shared" si="11"/>
        <v>190490297.56453645</v>
      </c>
      <c r="E16" s="40">
        <f t="shared" si="11"/>
        <v>241984009.68876499</v>
      </c>
      <c r="F16" s="40">
        <f t="shared" si="11"/>
        <v>277259029.13265646</v>
      </c>
      <c r="G16" s="40">
        <f t="shared" si="11"/>
        <v>306117977.03895414</v>
      </c>
      <c r="H16" s="40">
        <f t="shared" si="11"/>
        <v>407214791.42610657</v>
      </c>
      <c r="I16" s="40">
        <f t="shared" si="11"/>
        <v>538288558.09940934</v>
      </c>
      <c r="J16" s="40">
        <f t="shared" si="11"/>
        <v>602757570.24354637</v>
      </c>
      <c r="K16" s="40">
        <f t="shared" si="11"/>
        <v>368669334.52783859</v>
      </c>
      <c r="L16" s="40">
        <f t="shared" si="11"/>
        <v>270798771.2522397</v>
      </c>
      <c r="M16" s="40">
        <f t="shared" si="11"/>
        <v>222001630.23425573</v>
      </c>
      <c r="N16" s="40">
        <f t="shared" si="11"/>
        <v>244410296.23730835</v>
      </c>
    </row>
    <row r="17" spans="2:17" ht="12.95" customHeight="1" x14ac:dyDescent="0.2"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2:17" ht="12.95" customHeight="1" x14ac:dyDescent="0.2"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2:17" ht="12.95" customHeight="1" x14ac:dyDescent="0.2">
      <c r="B19" s="43" t="s">
        <v>62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</row>
    <row r="20" spans="2:17" ht="12.95" customHeight="1" x14ac:dyDescent="0.2">
      <c r="B20" s="36" t="s">
        <v>63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</row>
    <row r="21" spans="2:17" ht="12.95" customHeight="1" x14ac:dyDescent="0.2"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</row>
    <row r="22" spans="2:17" ht="11.25" x14ac:dyDescent="0.2">
      <c r="B22" s="44" t="s">
        <v>56</v>
      </c>
      <c r="C22" s="37" t="s">
        <v>44</v>
      </c>
      <c r="D22" s="37" t="s">
        <v>45</v>
      </c>
      <c r="E22" s="37" t="s">
        <v>46</v>
      </c>
      <c r="F22" s="37" t="s">
        <v>47</v>
      </c>
      <c r="G22" s="37" t="s">
        <v>48</v>
      </c>
      <c r="H22" s="37" t="s">
        <v>49</v>
      </c>
      <c r="I22" s="37" t="s">
        <v>50</v>
      </c>
      <c r="J22" s="37" t="s">
        <v>51</v>
      </c>
      <c r="K22" s="37" t="s">
        <v>52</v>
      </c>
      <c r="L22" s="37" t="s">
        <v>53</v>
      </c>
      <c r="M22" s="37" t="s">
        <v>54</v>
      </c>
      <c r="N22" s="37" t="s">
        <v>69</v>
      </c>
      <c r="O22" s="45" t="s">
        <v>32</v>
      </c>
      <c r="P22" s="37" t="s">
        <v>55</v>
      </c>
    </row>
    <row r="23" spans="2:17" ht="12.95" customHeight="1" x14ac:dyDescent="0.2">
      <c r="B23" s="46" t="s">
        <v>17</v>
      </c>
      <c r="C23" s="38">
        <f>+'siječanj 2022'!$E6+'siječanj 2022'!$E32</f>
        <v>4126301</v>
      </c>
      <c r="D23" s="38">
        <f>+'veljača 2022'!$E6+'veljača 2022'!$E32</f>
        <v>5515112</v>
      </c>
      <c r="E23" s="38">
        <f>+'ožujak 2022'!$E6+'ožujak 2022'!$E32</f>
        <v>13473524</v>
      </c>
      <c r="F23" s="38">
        <f>+'travanj 2022'!$E6+'travanj 2022'!$E32</f>
        <v>5718576</v>
      </c>
      <c r="G23" s="38">
        <f>+'svibanj 2022'!$E6+'svibanj 2022'!$E32</f>
        <v>8631508</v>
      </c>
      <c r="H23" s="38">
        <f>+'lipanj 2022'!$E6+'lipanj 2022'!$E32</f>
        <v>12648849</v>
      </c>
      <c r="I23" s="38">
        <f>+'srpanj 2022'!$E6+'srpanj 2022'!$E32</f>
        <v>21236823</v>
      </c>
      <c r="J23" s="38">
        <f>+'kolovoz 2022'!$E6+'kolovoz 2022'!$E32</f>
        <v>20946997</v>
      </c>
      <c r="K23" s="38">
        <f>+'rujan 2022'!$E6+'rujan 2022'!$E32</f>
        <v>10399364</v>
      </c>
      <c r="L23" s="38">
        <f>+'listopad 2022'!$E6+'listopad 2022'!$E32</f>
        <v>6651686</v>
      </c>
      <c r="M23" s="38">
        <f>+'studeni 2022'!$E6+'studeni 2022'!$E32</f>
        <v>6318644</v>
      </c>
      <c r="N23" s="38">
        <f>+'prosinac 2022'!$E6+'prosinac 2022'!$E32</f>
        <v>5360038</v>
      </c>
      <c r="O23" s="38">
        <f>SUM(C23:N23)</f>
        <v>121027422</v>
      </c>
      <c r="P23" s="38">
        <f>+(O23/O41)*100</f>
        <v>0.41684470971207277</v>
      </c>
      <c r="Q23" s="46"/>
    </row>
    <row r="24" spans="2:17" ht="12.95" customHeight="1" x14ac:dyDescent="0.2">
      <c r="B24" s="46" t="s">
        <v>18</v>
      </c>
      <c r="C24" s="38">
        <f>+'siječanj 2022'!$E$7+'siječanj 2022'!$E$33</f>
        <v>6184888</v>
      </c>
      <c r="D24" s="38">
        <f>+'veljača 2022'!$E7+'veljača 2022'!$E33</f>
        <v>4247451</v>
      </c>
      <c r="E24" s="38">
        <f>+'ožujak 2022'!E7+'ožujak 2022'!E33</f>
        <v>8330500</v>
      </c>
      <c r="F24" s="38">
        <f>+'travanj 2022'!E7+'travanj 2022'!E33</f>
        <v>6617925</v>
      </c>
      <c r="G24" s="38">
        <f>+'svibanj 2022'!$E7+'svibanj 2022'!$E33</f>
        <v>7571753</v>
      </c>
      <c r="H24" s="38">
        <f>+'lipanj 2022'!$E7+'lipanj 2022'!$E33</f>
        <v>12629170</v>
      </c>
      <c r="I24" s="38">
        <f>+'srpanj 2022'!$E7+'srpanj 2022'!$E33</f>
        <v>21561037</v>
      </c>
      <c r="J24" s="38">
        <f>+'kolovoz 2022'!$E7+'kolovoz 2022'!$E33</f>
        <v>20268544</v>
      </c>
      <c r="K24" s="38">
        <f>+'rujan 2022'!$E7+'rujan 2022'!$E33</f>
        <v>12324427</v>
      </c>
      <c r="L24" s="38">
        <f>+'listopad 2022'!$E7+'listopad 2022'!$E33</f>
        <v>8205471</v>
      </c>
      <c r="M24" s="38">
        <f>+'studeni 2022'!$E7+'studeni 2022'!$E33</f>
        <v>6424201</v>
      </c>
      <c r="N24" s="38">
        <f>+'prosinac 2022'!$E7+'prosinac 2022'!$E33</f>
        <v>6646195</v>
      </c>
      <c r="O24" s="38">
        <f t="shared" ref="O24:O40" si="12">SUM(C24:N24)</f>
        <v>121011562</v>
      </c>
      <c r="P24" s="38">
        <f>+(O24/O41)*100</f>
        <v>0.41679008442974597</v>
      </c>
      <c r="Q24" s="46"/>
    </row>
    <row r="25" spans="2:17" ht="12.95" customHeight="1" x14ac:dyDescent="0.2">
      <c r="B25" s="46" t="s">
        <v>19</v>
      </c>
      <c r="C25" s="38">
        <f>+'siječanj 2022'!$E$8+'siječanj 2022'!$E$34</f>
        <v>1031250</v>
      </c>
      <c r="D25" s="38">
        <f>+'veljača 2022'!$E8+'veljača 2022'!$E34</f>
        <v>1422675</v>
      </c>
      <c r="E25" s="38">
        <f>+'ožujak 2022'!E8+'ožujak 2022'!E34</f>
        <v>1416576</v>
      </c>
      <c r="F25" s="38">
        <f>+'travanj 2022'!E8+'travanj 2022'!E34</f>
        <v>2650584</v>
      </c>
      <c r="G25" s="38">
        <f>+'svibanj 2022'!$E8+'svibanj 2022'!$E34</f>
        <v>1840786</v>
      </c>
      <c r="H25" s="38">
        <f>+'lipanj 2022'!$E8+'lipanj 2022'!$E34</f>
        <v>6389731</v>
      </c>
      <c r="I25" s="38">
        <f>+'srpanj 2022'!$E8+'srpanj 2022'!$E34</f>
        <v>12861732</v>
      </c>
      <c r="J25" s="38">
        <f>+'kolovoz 2022'!$E8+'kolovoz 2022'!$E34</f>
        <v>10504692</v>
      </c>
      <c r="K25" s="38">
        <f>+'rujan 2022'!$E8+'rujan 2022'!$E34</f>
        <v>6862344</v>
      </c>
      <c r="L25" s="38">
        <f>+'listopad 2022'!$E8+'listopad 2022'!$E34</f>
        <v>2260356</v>
      </c>
      <c r="M25" s="38">
        <f>+'studeni 2022'!$E8+'studeni 2022'!$E34</f>
        <v>835344</v>
      </c>
      <c r="N25" s="38">
        <f>+'prosinac 2022'!$E8+'prosinac 2022'!$E34</f>
        <v>961001</v>
      </c>
      <c r="O25" s="38">
        <f t="shared" si="12"/>
        <v>49037071</v>
      </c>
      <c r="P25" s="38">
        <f>+(O25/O41)*100</f>
        <v>0.16889431575370831</v>
      </c>
      <c r="Q25" s="46"/>
    </row>
    <row r="26" spans="2:17" ht="12.95" customHeight="1" x14ac:dyDescent="0.2">
      <c r="B26" s="46" t="s">
        <v>20</v>
      </c>
      <c r="C26" s="38">
        <f>+'siječanj 2022'!$E$9+'siječanj 2022'!$E$35</f>
        <v>1338298</v>
      </c>
      <c r="D26" s="38">
        <f>+'veljača 2022'!$E9+'veljača 2022'!$E35</f>
        <v>1542153</v>
      </c>
      <c r="E26" s="38">
        <f>+'ožujak 2022'!E9+'ožujak 2022'!E35</f>
        <v>1534413</v>
      </c>
      <c r="F26" s="38">
        <f>+'travanj 2022'!E9+'travanj 2022'!E35</f>
        <v>2308551</v>
      </c>
      <c r="G26" s="38">
        <f>+'svibanj 2022'!$E9+'svibanj 2022'!$E35</f>
        <v>2547650</v>
      </c>
      <c r="H26" s="38">
        <f>+'lipanj 2022'!$E9+'lipanj 2022'!$E35</f>
        <v>2497239</v>
      </c>
      <c r="I26" s="38">
        <f>+'srpanj 2022'!$E9+'srpanj 2022'!$E35</f>
        <v>8525703</v>
      </c>
      <c r="J26" s="38">
        <f>+'kolovoz 2022'!$E9+'kolovoz 2022'!$E35</f>
        <v>3150447</v>
      </c>
      <c r="K26" s="38">
        <f>+'rujan 2022'!$E9+'rujan 2022'!$E35</f>
        <v>2581877</v>
      </c>
      <c r="L26" s="38">
        <f>+'listopad 2022'!$E9+'listopad 2022'!$E35</f>
        <v>2846631</v>
      </c>
      <c r="M26" s="38">
        <f>+'studeni 2022'!$E9+'studeni 2022'!$E35</f>
        <v>406889</v>
      </c>
      <c r="N26" s="38">
        <f>+'prosinac 2022'!$E9+'prosinac 2022'!$E35</f>
        <v>296807</v>
      </c>
      <c r="O26" s="38">
        <f t="shared" si="12"/>
        <v>29576658</v>
      </c>
      <c r="P26" s="38">
        <f>+(O26/O41)*100</f>
        <v>0.1018684296048482</v>
      </c>
      <c r="Q26" s="46"/>
    </row>
    <row r="27" spans="2:17" ht="12.95" customHeight="1" x14ac:dyDescent="0.2">
      <c r="B27" s="46" t="s">
        <v>21</v>
      </c>
      <c r="C27" s="38">
        <f>+'siječanj 2022'!$E$10+'siječanj 2022'!$E$36</f>
        <v>2900412</v>
      </c>
      <c r="D27" s="38">
        <f>+'veljača 2022'!$E10+'veljača 2022'!$E36</f>
        <v>2846565</v>
      </c>
      <c r="E27" s="38">
        <f>+'ožujak 2022'!E10+'ožujak 2022'!E36</f>
        <v>3618651</v>
      </c>
      <c r="F27" s="38">
        <f>+'travanj 2022'!E10+'travanj 2022'!E36</f>
        <v>5318683</v>
      </c>
      <c r="G27" s="38">
        <f>+'svibanj 2022'!$E10+'svibanj 2022'!$E36</f>
        <v>7035459</v>
      </c>
      <c r="H27" s="38">
        <f>+'lipanj 2022'!$E10+'lipanj 2022'!$E36</f>
        <v>8801271</v>
      </c>
      <c r="I27" s="38">
        <f>+'srpanj 2022'!$E10+'srpanj 2022'!$E36</f>
        <v>11302478</v>
      </c>
      <c r="J27" s="38">
        <f>+'kolovoz 2022'!$E10+'kolovoz 2022'!$E36</f>
        <v>11435242</v>
      </c>
      <c r="K27" s="38">
        <f>+'rujan 2022'!$E10+'rujan 2022'!$E36</f>
        <v>7461867</v>
      </c>
      <c r="L27" s="38">
        <f>+'listopad 2022'!$E10+'listopad 2022'!$E36</f>
        <v>6908182</v>
      </c>
      <c r="M27" s="38">
        <f>+'studeni 2022'!$E10+'studeni 2022'!$E36</f>
        <v>5197442</v>
      </c>
      <c r="N27" s="38">
        <f>+'prosinac 2022'!$E10+'prosinac 2022'!$E36</f>
        <v>6033168</v>
      </c>
      <c r="O27" s="38">
        <f t="shared" si="12"/>
        <v>78859420</v>
      </c>
      <c r="P27" s="38">
        <f>+(O27/O41)*100</f>
        <v>0.27160895848845257</v>
      </c>
      <c r="Q27" s="46"/>
    </row>
    <row r="28" spans="2:17" ht="12.95" customHeight="1" x14ac:dyDescent="0.2">
      <c r="B28" s="46" t="s">
        <v>22</v>
      </c>
      <c r="C28" s="38">
        <f>+'siječanj 2022'!$E$11+'siječanj 2022'!$E$37</f>
        <v>47028</v>
      </c>
      <c r="D28" s="38">
        <f>+'veljača 2022'!$E11+'veljača 2022'!$E37</f>
        <v>87455</v>
      </c>
      <c r="E28" s="38">
        <f>+'ožujak 2022'!E11+'ožujak 2022'!E37</f>
        <v>82846</v>
      </c>
      <c r="F28" s="38">
        <f>+'travanj 2022'!E11+'travanj 2022'!E37</f>
        <v>67121</v>
      </c>
      <c r="G28" s="38">
        <f>+'svibanj 2022'!$E11+'svibanj 2022'!$E37</f>
        <v>110544</v>
      </c>
      <c r="H28" s="38">
        <f>+'lipanj 2022'!$E11+'lipanj 2022'!$E37</f>
        <v>122669</v>
      </c>
      <c r="I28" s="38">
        <f>+'srpanj 2022'!$E11+'srpanj 2022'!$E37</f>
        <v>252085</v>
      </c>
      <c r="J28" s="38">
        <f>+'kolovoz 2022'!$E11+'kolovoz 2022'!$E37</f>
        <v>264125</v>
      </c>
      <c r="K28" s="38">
        <f>+'rujan 2022'!$E11+'rujan 2022'!$E37</f>
        <v>218790</v>
      </c>
      <c r="L28" s="38">
        <f>+'listopad 2022'!$E11+'listopad 2022'!$E37</f>
        <v>120611</v>
      </c>
      <c r="M28" s="38">
        <f>+'studeni 2022'!$E11+'studeni 2022'!$E37</f>
        <v>65417</v>
      </c>
      <c r="N28" s="38">
        <f>+'prosinac 2022'!$E11+'prosinac 2022'!$E37</f>
        <v>129339</v>
      </c>
      <c r="O28" s="38">
        <f t="shared" si="12"/>
        <v>1568030</v>
      </c>
      <c r="P28" s="38">
        <f>+(O28/O41)*100</f>
        <v>5.4006356523881131E-3</v>
      </c>
      <c r="Q28" s="46"/>
    </row>
    <row r="29" spans="2:17" ht="12.95" customHeight="1" x14ac:dyDescent="0.2">
      <c r="B29" s="46" t="s">
        <v>23</v>
      </c>
      <c r="C29" s="38">
        <f>+'siječanj 2022'!$E$12+'siječanj 2022'!$E$38</f>
        <v>728545</v>
      </c>
      <c r="D29" s="38">
        <f>+'veljača 2022'!$E12+'veljača 2022'!$E38</f>
        <v>400539</v>
      </c>
      <c r="E29" s="38">
        <f>+'ožujak 2022'!E12+'ožujak 2022'!E38</f>
        <v>1526855</v>
      </c>
      <c r="F29" s="38">
        <f>+'travanj 2022'!E12+'travanj 2022'!E38</f>
        <v>1269983</v>
      </c>
      <c r="G29" s="38">
        <f>+'svibanj 2022'!$E12+'svibanj 2022'!$E38</f>
        <v>969137</v>
      </c>
      <c r="H29" s="38">
        <f>+'lipanj 2022'!$E12+'lipanj 2022'!$E38</f>
        <v>2077676</v>
      </c>
      <c r="I29" s="38">
        <f>+'srpanj 2022'!$E12+'srpanj 2022'!$E38</f>
        <v>3852820</v>
      </c>
      <c r="J29" s="38">
        <f>+'kolovoz 2022'!$E12+'kolovoz 2022'!$E38</f>
        <v>2332640</v>
      </c>
      <c r="K29" s="38">
        <f>+'rujan 2022'!$E12+'rujan 2022'!$E38</f>
        <v>1062883</v>
      </c>
      <c r="L29" s="38">
        <f>+'listopad 2022'!$E12+'listopad 2022'!$E38</f>
        <v>841532</v>
      </c>
      <c r="M29" s="38">
        <f>+'studeni 2022'!$E12+'studeni 2022'!$E38</f>
        <v>810671</v>
      </c>
      <c r="N29" s="38">
        <f>+'prosinac 2022'!$E12+'prosinac 2022'!$E38</f>
        <v>1435545</v>
      </c>
      <c r="O29" s="38">
        <f t="shared" si="12"/>
        <v>17308826</v>
      </c>
      <c r="P29" s="38">
        <f>+(O29/O41)*100</f>
        <v>5.9615353530597208E-2</v>
      </c>
      <c r="Q29" s="46"/>
    </row>
    <row r="30" spans="2:17" ht="12.95" customHeight="1" x14ac:dyDescent="0.2">
      <c r="B30" s="47" t="s">
        <v>39</v>
      </c>
      <c r="C30" s="38">
        <f>+'siječanj 2022'!$E$13+'siječanj 2022'!$E$39</f>
        <v>13826</v>
      </c>
      <c r="D30" s="38">
        <f>+'veljača 2022'!$E13+'veljača 2022'!$E39</f>
        <v>28078</v>
      </c>
      <c r="E30" s="38">
        <f>+'ožujak 2022'!E13+'ožujak 2022'!E39</f>
        <v>4235</v>
      </c>
      <c r="F30" s="38">
        <f>+'travanj 2022'!E13+'travanj 2022'!E39</f>
        <v>81656</v>
      </c>
      <c r="G30" s="38">
        <f>+'svibanj 2022'!$E13+'svibanj 2022'!$E39</f>
        <v>356548</v>
      </c>
      <c r="H30" s="38">
        <f>+'lipanj 2022'!$E13+'lipanj 2022'!$E39</f>
        <v>214912</v>
      </c>
      <c r="I30" s="38">
        <f>+'srpanj 2022'!$E13+'srpanj 2022'!$E39</f>
        <v>289235</v>
      </c>
      <c r="J30" s="38">
        <f>+'kolovoz 2022'!$E13+'kolovoz 2022'!$E39</f>
        <v>286355</v>
      </c>
      <c r="K30" s="38">
        <f>+'rujan 2022'!$E13+'rujan 2022'!$E39</f>
        <v>152745</v>
      </c>
      <c r="L30" s="38">
        <f>+'listopad 2022'!$E13+'listopad 2022'!$E39</f>
        <v>78607</v>
      </c>
      <c r="M30" s="38">
        <f>+'studeni 2022'!$E13+'studeni 2022'!$E39</f>
        <v>29041</v>
      </c>
      <c r="N30" s="38">
        <f>+'prosinac 2022'!$E13+'prosinac 2022'!$E39</f>
        <v>186500</v>
      </c>
      <c r="O30" s="38">
        <f t="shared" si="12"/>
        <v>1721738</v>
      </c>
      <c r="P30" s="38">
        <f>+(O30/O41)*100</f>
        <v>5.9300393658739984E-3</v>
      </c>
      <c r="Q30" s="47"/>
    </row>
    <row r="31" spans="2:17" ht="12.95" customHeight="1" x14ac:dyDescent="0.2">
      <c r="B31" s="46" t="s">
        <v>24</v>
      </c>
      <c r="C31" s="38">
        <f>+'siječanj 2022'!$E$14+'siječanj 2022'!$E$40</f>
        <v>1904620</v>
      </c>
      <c r="D31" s="38">
        <f>+'veljača 2022'!$E14+'veljača 2022'!$E40</f>
        <v>1451025</v>
      </c>
      <c r="E31" s="38">
        <f>+'ožujak 2022'!E14+'ožujak 2022'!E40</f>
        <v>2888620</v>
      </c>
      <c r="F31" s="38">
        <f>+'travanj 2022'!E14+'travanj 2022'!E40</f>
        <v>3780347</v>
      </c>
      <c r="G31" s="38">
        <f>+'svibanj 2022'!$E14+'svibanj 2022'!$E40</f>
        <v>3416529</v>
      </c>
      <c r="H31" s="38">
        <f>+'lipanj 2022'!$E14+'lipanj 2022'!$E40</f>
        <v>4742598</v>
      </c>
      <c r="I31" s="38">
        <f>+'srpanj 2022'!$E14+'srpanj 2022'!$E40</f>
        <v>13045682</v>
      </c>
      <c r="J31" s="38">
        <f>+'kolovoz 2022'!$E14+'kolovoz 2022'!$E40</f>
        <v>7025641</v>
      </c>
      <c r="K31" s="38">
        <f>+'rujan 2022'!$E14+'rujan 2022'!$E40</f>
        <v>3203142</v>
      </c>
      <c r="L31" s="38">
        <f>+'listopad 2022'!$E14+'listopad 2022'!$E40</f>
        <v>2124708</v>
      </c>
      <c r="M31" s="38">
        <f>+'studeni 2022'!$E14+'studeni 2022'!$E40</f>
        <v>2133948</v>
      </c>
      <c r="N31" s="38">
        <f>+'prosinac 2022'!$E14+'prosinac 2022'!$E40</f>
        <v>3486515</v>
      </c>
      <c r="O31" s="38">
        <f t="shared" si="12"/>
        <v>49203375</v>
      </c>
      <c r="P31" s="38">
        <f>+(O31/O41)*100</f>
        <v>0.16946710282508751</v>
      </c>
      <c r="Q31" s="46"/>
    </row>
    <row r="32" spans="2:17" ht="12.95" customHeight="1" x14ac:dyDescent="0.2">
      <c r="B32" s="46" t="s">
        <v>25</v>
      </c>
      <c r="C32" s="38">
        <f>+'siječanj 2022'!$E$15+'siječanj 2022'!$E$41</f>
        <v>59254093</v>
      </c>
      <c r="D32" s="38">
        <f>+'veljača 2022'!$E15+'veljača 2022'!$E41</f>
        <v>53135602</v>
      </c>
      <c r="E32" s="38">
        <f>+'ožujak 2022'!E15+'ožujak 2022'!E41</f>
        <v>73842363</v>
      </c>
      <c r="F32" s="38">
        <f>+'travanj 2022'!E15+'travanj 2022'!E41</f>
        <v>85463692</v>
      </c>
      <c r="G32" s="38">
        <f>+'svibanj 2022'!$E15+'svibanj 2022'!$E41</f>
        <v>83942511</v>
      </c>
      <c r="H32" s="38">
        <f>+'lipanj 2022'!$E15+'lipanj 2022'!$E41</f>
        <v>98499705</v>
      </c>
      <c r="I32" s="38">
        <f>+'srpanj 2022'!$E15+'srpanj 2022'!$E41</f>
        <v>156538947</v>
      </c>
      <c r="J32" s="38">
        <f>+'kolovoz 2022'!$E15+'kolovoz 2022'!$E41</f>
        <v>119895886</v>
      </c>
      <c r="K32" s="38">
        <f>+'rujan 2022'!$E15+'rujan 2022'!$E41</f>
        <v>73112149</v>
      </c>
      <c r="L32" s="38">
        <f>+'listopad 2022'!$E15+'listopad 2022'!$E41</f>
        <v>63710604</v>
      </c>
      <c r="M32" s="38">
        <f>+'studeni 2022'!$E15+'studeni 2022'!$E41</f>
        <v>52722088</v>
      </c>
      <c r="N32" s="38">
        <f>+'prosinac 2022'!$E15+'prosinac 2022'!$E41</f>
        <v>56066290</v>
      </c>
      <c r="O32" s="38">
        <f t="shared" si="12"/>
        <v>976183930</v>
      </c>
      <c r="P32" s="38">
        <f>+(O32/O41)*100</f>
        <v>3.3621893303357346</v>
      </c>
      <c r="Q32" s="46"/>
    </row>
    <row r="33" spans="1:17" ht="12.95" customHeight="1" x14ac:dyDescent="0.2">
      <c r="B33" s="46" t="s">
        <v>26</v>
      </c>
      <c r="C33" s="38">
        <f>+'siječanj 2022'!$E$16+'siječanj 2022'!$E$42</f>
        <v>7977845</v>
      </c>
      <c r="D33" s="38">
        <f>+'veljača 2022'!$E16+'veljača 2022'!$E42</f>
        <v>9059151</v>
      </c>
      <c r="E33" s="38">
        <f>+'ožujak 2022'!E16+'ožujak 2022'!E42</f>
        <v>9738693</v>
      </c>
      <c r="F33" s="38">
        <f>+'travanj 2022'!E16+'travanj 2022'!E42</f>
        <v>14397698</v>
      </c>
      <c r="G33" s="38">
        <f>+'svibanj 2022'!$E16+'svibanj 2022'!$E42</f>
        <v>15829119</v>
      </c>
      <c r="H33" s="38">
        <f>+'lipanj 2022'!$E16+'lipanj 2022'!$E42</f>
        <v>20592112</v>
      </c>
      <c r="I33" s="38">
        <f>+'srpanj 2022'!$E16+'srpanj 2022'!$E42</f>
        <v>30189879</v>
      </c>
      <c r="J33" s="38">
        <f>+'kolovoz 2022'!$E16+'kolovoz 2022'!$E42</f>
        <v>28706183</v>
      </c>
      <c r="K33" s="38">
        <f>+'rujan 2022'!$E16+'rujan 2022'!$E42</f>
        <v>18073922</v>
      </c>
      <c r="L33" s="38">
        <f>+'listopad 2022'!$E16+'listopad 2022'!$E42</f>
        <v>13662190</v>
      </c>
      <c r="M33" s="38">
        <f>+'studeni 2022'!$E16+'studeni 2022'!$E42</f>
        <v>9315432</v>
      </c>
      <c r="N33" s="38">
        <f>+'prosinac 2022'!$E16+'prosinac 2022'!$E42</f>
        <v>8378656</v>
      </c>
      <c r="O33" s="38">
        <f t="shared" si="12"/>
        <v>185920880</v>
      </c>
      <c r="P33" s="38">
        <f>+(O33/O41)*100</f>
        <v>0.64035186383638842</v>
      </c>
      <c r="Q33" s="46"/>
    </row>
    <row r="34" spans="1:17" ht="12.95" customHeight="1" x14ac:dyDescent="0.2">
      <c r="B34" s="46" t="s">
        <v>27</v>
      </c>
      <c r="C34" s="38">
        <f>+'siječanj 2022'!$E$17+'siječanj 2022'!$E$43</f>
        <v>92792291</v>
      </c>
      <c r="D34" s="38">
        <f>+'veljača 2022'!$E17+'veljača 2022'!$E43</f>
        <v>95381204</v>
      </c>
      <c r="E34" s="38">
        <f>+'ožujak 2022'!E17+'ožujak 2022'!E43</f>
        <v>138691682</v>
      </c>
      <c r="F34" s="38">
        <f>+'travanj 2022'!E17+'travanj 2022'!E43</f>
        <v>163999830</v>
      </c>
      <c r="G34" s="38">
        <f>+'svibanj 2022'!$E17+'svibanj 2022'!$E43</f>
        <v>199096843</v>
      </c>
      <c r="H34" s="38">
        <f>+'lipanj 2022'!$E17+'lipanj 2022'!$E43</f>
        <v>189423691</v>
      </c>
      <c r="I34" s="38">
        <f>+'srpanj 2022'!$E17+'srpanj 2022'!$E43</f>
        <v>240850927</v>
      </c>
      <c r="J34" s="38">
        <f>+'kolovoz 2022'!$E17+'kolovoz 2022'!$E43</f>
        <v>210096091</v>
      </c>
      <c r="K34" s="38">
        <f>+'rujan 2022'!$E17+'rujan 2022'!$E43</f>
        <v>162175133</v>
      </c>
      <c r="L34" s="38">
        <f>+'listopad 2022'!$E17+'listopad 2022'!$E43</f>
        <v>111173161</v>
      </c>
      <c r="M34" s="38">
        <f>+'studeni 2022'!$E17+'studeni 2022'!$E43</f>
        <v>91392514</v>
      </c>
      <c r="N34" s="38">
        <f>+'prosinac 2022'!$E17+'prosinac 2022'!$E43</f>
        <v>98515220</v>
      </c>
      <c r="O34" s="38">
        <f t="shared" si="12"/>
        <v>1793588587</v>
      </c>
      <c r="P34" s="38">
        <f>+(O34/O41)*100</f>
        <v>6.1775083822813457</v>
      </c>
      <c r="Q34" s="46"/>
    </row>
    <row r="35" spans="1:17" ht="12.95" customHeight="1" x14ac:dyDescent="0.2">
      <c r="B35" s="46" t="s">
        <v>28</v>
      </c>
      <c r="C35" s="38">
        <f>+'siječanj 2022'!$E$18+'siječanj 2022'!$E$44</f>
        <v>333580</v>
      </c>
      <c r="D35" s="38">
        <f>+'veljača 2022'!$E18+'veljača 2022'!$E44</f>
        <v>315871</v>
      </c>
      <c r="E35" s="38">
        <f>+'ožujak 2022'!E18+'ožujak 2022'!E44</f>
        <v>424688</v>
      </c>
      <c r="F35" s="38">
        <f>+'travanj 2022'!E18+'travanj 2022'!E44</f>
        <v>478430</v>
      </c>
      <c r="G35" s="38">
        <f>+'svibanj 2022'!$E18+'svibanj 2022'!$E44</f>
        <v>666034</v>
      </c>
      <c r="H35" s="38">
        <f>+'lipanj 2022'!$E18+'lipanj 2022'!$E44</f>
        <v>563286</v>
      </c>
      <c r="I35" s="38">
        <f>+'srpanj 2022'!$E18+'srpanj 2022'!$E44</f>
        <v>674980</v>
      </c>
      <c r="J35" s="38">
        <f>+'kolovoz 2022'!$E18+'kolovoz 2022'!$E44</f>
        <v>769846</v>
      </c>
      <c r="K35" s="38">
        <f>+'rujan 2022'!$E18+'rujan 2022'!$E44</f>
        <v>730650</v>
      </c>
      <c r="L35" s="38">
        <f>+'listopad 2022'!$E18+'listopad 2022'!$E44</f>
        <v>770922</v>
      </c>
      <c r="M35" s="38">
        <f>+'studeni 2022'!$E18+'studeni 2022'!$E44</f>
        <v>692084</v>
      </c>
      <c r="N35" s="38">
        <f>+'prosinac 2022'!$E18+'prosinac 2022'!$E44</f>
        <v>598389</v>
      </c>
      <c r="O35" s="38">
        <f t="shared" si="12"/>
        <v>7018760</v>
      </c>
      <c r="P35" s="38">
        <f>+(O35/O41)*100</f>
        <v>2.4174132823705917E-2</v>
      </c>
      <c r="Q35" s="46"/>
    </row>
    <row r="36" spans="1:17" ht="12.95" customHeight="1" x14ac:dyDescent="0.2">
      <c r="B36" s="47" t="s">
        <v>41</v>
      </c>
      <c r="C36" s="38">
        <f>+'siječanj 2022'!$E$19+'siječanj 2022'!$E$45</f>
        <v>61658</v>
      </c>
      <c r="D36" s="38">
        <f>+'veljača 2022'!$E19+'veljača 2022'!$E45</f>
        <v>8560</v>
      </c>
      <c r="E36" s="38">
        <f>+'ožujak 2022'!E19+'ožujak 2022'!E45</f>
        <v>20358</v>
      </c>
      <c r="F36" s="38">
        <f>+'travanj 2022'!E19+'travanj 2022'!E45</f>
        <v>17001</v>
      </c>
      <c r="G36" s="38">
        <f>+'svibanj 2022'!$E19+'svibanj 2022'!$E45</f>
        <v>33720</v>
      </c>
      <c r="H36" s="38">
        <f>+'lipanj 2022'!$E19+'lipanj 2022'!$E45</f>
        <v>38597</v>
      </c>
      <c r="I36" s="38">
        <f>+'srpanj 2022'!$E19+'srpanj 2022'!$E45</f>
        <v>56793</v>
      </c>
      <c r="J36" s="38">
        <f>+'kolovoz 2022'!$E19+'kolovoz 2022'!$E45</f>
        <v>57142</v>
      </c>
      <c r="K36" s="38">
        <f>+'rujan 2022'!$E19+'rujan 2022'!$E45</f>
        <v>39846</v>
      </c>
      <c r="L36" s="38">
        <f>+'listopad 2022'!$E19+'listopad 2022'!$E45</f>
        <v>37729</v>
      </c>
      <c r="M36" s="38">
        <f>+'studeni 2022'!$E19+'studeni 2022'!$E45</f>
        <v>18344</v>
      </c>
      <c r="N36" s="38">
        <f>+'prosinac 2022'!$E19+'prosinac 2022'!$E45</f>
        <v>31040</v>
      </c>
      <c r="O36" s="38">
        <f t="shared" si="12"/>
        <v>420788</v>
      </c>
      <c r="P36" s="38">
        <f>+(O36/O41)*100</f>
        <v>1.4492852017481104E-3</v>
      </c>
      <c r="Q36" s="47"/>
    </row>
    <row r="37" spans="1:17" ht="12.95" customHeight="1" x14ac:dyDescent="0.2">
      <c r="A37" s="41"/>
      <c r="B37" s="47" t="s">
        <v>43</v>
      </c>
      <c r="C37" s="38">
        <f>+'siječanj 2022'!$E$20+'siječanj 2022'!$E$46</f>
        <v>9368</v>
      </c>
      <c r="D37" s="38">
        <f>+'veljača 2022'!$E20+'veljača 2022'!$E46</f>
        <v>8713</v>
      </c>
      <c r="E37" s="38">
        <f>+'ožujak 2022'!E20+'ožujak 2022'!E46</f>
        <v>23742</v>
      </c>
      <c r="F37" s="38">
        <f>+'travanj 2022'!E20+'travanj 2022'!E46</f>
        <v>38428</v>
      </c>
      <c r="G37" s="38">
        <f>+'svibanj 2022'!$E20+'svibanj 2022'!$E46</f>
        <v>29109</v>
      </c>
      <c r="H37" s="38">
        <f>+'lipanj 2022'!$E20+'lipanj 2022'!$E46</f>
        <v>33411</v>
      </c>
      <c r="I37" s="38">
        <f>+'srpanj 2022'!$E20+'srpanj 2022'!$E46</f>
        <v>45487</v>
      </c>
      <c r="J37" s="38">
        <f>+'kolovoz 2022'!$E20+'kolovoz 2022'!$E46</f>
        <v>44721</v>
      </c>
      <c r="K37" s="38">
        <f>+'rujan 2022'!$E20+'rujan 2022'!$E46</f>
        <v>46310</v>
      </c>
      <c r="L37" s="38">
        <f>+'listopad 2022'!$E20+'listopad 2022'!$E46</f>
        <v>35981</v>
      </c>
      <c r="M37" s="38">
        <f>+'studeni 2022'!$E20+'studeni 2022'!$E46</f>
        <v>22391</v>
      </c>
      <c r="N37" s="38">
        <f>+'prosinac 2022'!$E20+'prosinac 2022'!$E46</f>
        <v>31898</v>
      </c>
      <c r="O37" s="38">
        <f t="shared" si="12"/>
        <v>369559</v>
      </c>
      <c r="P37" s="38">
        <f>+(O37/O41)*100</f>
        <v>1.2728414067721271E-3</v>
      </c>
      <c r="Q37" s="47"/>
    </row>
    <row r="38" spans="1:17" ht="12.95" customHeight="1" x14ac:dyDescent="0.2">
      <c r="B38" s="46" t="s">
        <v>29</v>
      </c>
      <c r="C38" s="38">
        <f>+'siječanj 2022'!$E$21+'siječanj 2022'!$E$47</f>
        <v>14833293</v>
      </c>
      <c r="D38" s="38">
        <f>+'veljača 2022'!$E21+'veljača 2022'!$E47</f>
        <v>16041201</v>
      </c>
      <c r="E38" s="38">
        <f>+'ožujak 2022'!E21+'ožujak 2022'!E47</f>
        <v>17179041</v>
      </c>
      <c r="F38" s="38">
        <f>+'travanj 2022'!E21+'travanj 2022'!E47</f>
        <v>18463547</v>
      </c>
      <c r="G38" s="38">
        <f>+'svibanj 2022'!$E21+'svibanj 2022'!$E47</f>
        <v>21410193</v>
      </c>
      <c r="H38" s="38">
        <f>+'lipanj 2022'!$E21+'lipanj 2022'!$E47</f>
        <v>27654251</v>
      </c>
      <c r="I38" s="38">
        <f>+'srpanj 2022'!$E21+'srpanj 2022'!$E47</f>
        <v>32727581</v>
      </c>
      <c r="J38" s="38">
        <f>+'kolovoz 2022'!$E21+'kolovoz 2022'!$E47</f>
        <v>35079783</v>
      </c>
      <c r="K38" s="38">
        <f>+'rujan 2022'!$E21+'rujan 2022'!$E47</f>
        <v>21024714</v>
      </c>
      <c r="L38" s="38">
        <f>+'listopad 2022'!$E21+'listopad 2022'!$E47</f>
        <v>19866414</v>
      </c>
      <c r="M38" s="38">
        <f>+'studeni 2022'!$E21+'studeni 2022'!$E47</f>
        <v>17378354</v>
      </c>
      <c r="N38" s="38">
        <f>+'prosinac 2022'!$E21+'prosinac 2022'!$E47</f>
        <v>23047282</v>
      </c>
      <c r="O38" s="38">
        <f t="shared" si="12"/>
        <v>264705654</v>
      </c>
      <c r="P38" s="38">
        <f>+(O38/O41)*100</f>
        <v>0.91170372529933241</v>
      </c>
      <c r="Q38" s="46"/>
    </row>
    <row r="39" spans="1:17" ht="12.95" customHeight="1" x14ac:dyDescent="0.2">
      <c r="B39" s="46" t="s">
        <v>30</v>
      </c>
      <c r="C39" s="38">
        <f>+'siječanj 2022'!$E$22+'siječanj 2022'!$E$48+'siječanj 2022'!$E$71</f>
        <v>1187301135</v>
      </c>
      <c r="D39" s="38">
        <f>+'veljača 2022'!$E22+'veljača 2022'!$E48</f>
        <v>1241809433</v>
      </c>
      <c r="E39" s="38">
        <f>+'ožujak 2022'!E22+'ožujak 2022'!E48</f>
        <v>1549429457</v>
      </c>
      <c r="F39" s="38">
        <f>+'travanj 2022'!E22+'travanj 2022'!E48</f>
        <v>1776820649</v>
      </c>
      <c r="G39" s="38">
        <f>+'svibanj 2022'!$E22+'svibanj 2022'!$E48</f>
        <v>1950045352</v>
      </c>
      <c r="H39" s="38">
        <f>+'lipanj 2022'!$E22+'lipanj 2022'!$E48</f>
        <v>2671116601</v>
      </c>
      <c r="I39" s="38">
        <f>+'srpanj 2022'!$E22+'srpanj 2022'!$E48</f>
        <v>3482524240</v>
      </c>
      <c r="J39" s="38">
        <f>+'kolovoz 2022'!$E22+'kolovoz 2022'!$E48</f>
        <v>4051275812</v>
      </c>
      <c r="K39" s="38">
        <f>+'rujan 2022'!$E22+'rujan 2022'!$E48</f>
        <v>2447875163</v>
      </c>
      <c r="L39" s="38">
        <f>+'listopad 2022'!$E22+'listopad 2022'!$E48</f>
        <v>1799059761</v>
      </c>
      <c r="M39" s="38">
        <f>+'studeni 2022'!$E22+'studeni 2022'!$E48</f>
        <v>1476310305</v>
      </c>
      <c r="N39" s="38">
        <f>+'prosinac 2022'!$E22+'prosinac 2022'!$E48</f>
        <v>1629298575</v>
      </c>
      <c r="O39" s="38">
        <f t="shared" si="12"/>
        <v>25262866483</v>
      </c>
      <c r="P39" s="38">
        <f>+(O39/O41)*100</f>
        <v>87.010795335300031</v>
      </c>
      <c r="Q39" s="46"/>
    </row>
    <row r="40" spans="1:17" ht="12.95" customHeight="1" x14ac:dyDescent="0.2">
      <c r="B40" s="46" t="s">
        <v>31</v>
      </c>
      <c r="C40" s="38">
        <f>+'siječanj 2022'!$E$23+'siječanj 2022'!$E$49</f>
        <v>1779726</v>
      </c>
      <c r="D40" s="38">
        <f>+'veljača 2022'!$E23+'veljača 2022'!$E49</f>
        <v>1948359</v>
      </c>
      <c r="E40" s="38">
        <f>+'ožujak 2022'!E23+'ožujak 2022'!E49</f>
        <v>1002277</v>
      </c>
      <c r="F40" s="38">
        <f>+'travanj 2022'!E23+'travanj 2022'!E49</f>
        <v>1515454</v>
      </c>
      <c r="G40" s="38">
        <f>+'svibanj 2022'!$E23+'svibanj 2022'!$E49</f>
        <v>2913103</v>
      </c>
      <c r="H40" s="38">
        <f>+'lipanj 2022'!$E23+'lipanj 2022'!$E49</f>
        <v>10114077</v>
      </c>
      <c r="I40" s="38">
        <f>+'srpanj 2022'!$E23+'srpanj 2022'!$E49</f>
        <v>19198712</v>
      </c>
      <c r="J40" s="38">
        <f>+'kolovoz 2022'!$E23+'kolovoz 2022'!$E49</f>
        <v>19336766</v>
      </c>
      <c r="K40" s="38">
        <f>+'rujan 2022'!$E23+'rujan 2022'!$E49</f>
        <v>10393775</v>
      </c>
      <c r="L40" s="38">
        <f>+'listopad 2022'!$E23+'listopad 2022'!$E49</f>
        <v>1978796</v>
      </c>
      <c r="M40" s="38">
        <f>+'studeni 2022'!$E23+'studeni 2022'!$E49</f>
        <v>2598174</v>
      </c>
      <c r="N40" s="38">
        <f>+'prosinac 2022'!$E23+'prosinac 2022'!$E49</f>
        <v>1006919</v>
      </c>
      <c r="O40" s="38">
        <f t="shared" si="12"/>
        <v>73786138</v>
      </c>
      <c r="P40" s="38">
        <f>+(O40/O41)*100</f>
        <v>0.25413547415217141</v>
      </c>
      <c r="Q40" s="46"/>
    </row>
    <row r="41" spans="1:17" ht="12.95" customHeight="1" x14ac:dyDescent="0.2">
      <c r="B41" s="39" t="s">
        <v>33</v>
      </c>
      <c r="C41" s="40">
        <f t="shared" ref="C41" si="13">SUM(C23:C40)</f>
        <v>1382618157</v>
      </c>
      <c r="D41" s="40">
        <f t="shared" ref="D41:N41" si="14">SUM(D23:D40)</f>
        <v>1435249147</v>
      </c>
      <c r="E41" s="40">
        <f t="shared" si="14"/>
        <v>1823228521</v>
      </c>
      <c r="F41" s="40">
        <f t="shared" si="14"/>
        <v>2089008155</v>
      </c>
      <c r="G41" s="40">
        <f t="shared" si="14"/>
        <v>2306445898</v>
      </c>
      <c r="H41" s="40">
        <f t="shared" si="14"/>
        <v>3068159846</v>
      </c>
      <c r="I41" s="40">
        <f t="shared" si="14"/>
        <v>4055735141</v>
      </c>
      <c r="J41" s="40">
        <f t="shared" si="14"/>
        <v>4541476913</v>
      </c>
      <c r="K41" s="40">
        <f t="shared" si="14"/>
        <v>2777739101</v>
      </c>
      <c r="L41" s="40">
        <f t="shared" si="14"/>
        <v>2040333342</v>
      </c>
      <c r="M41" s="40">
        <f t="shared" si="14"/>
        <v>1672671283</v>
      </c>
      <c r="N41" s="40">
        <f t="shared" si="14"/>
        <v>1841509377</v>
      </c>
      <c r="O41" s="40">
        <f t="shared" ref="O41:P41" si="15">SUM(O23:O40)</f>
        <v>29034174881</v>
      </c>
      <c r="P41" s="40">
        <f t="shared" si="15"/>
        <v>100</v>
      </c>
    </row>
    <row r="42" spans="1:17" ht="12.95" customHeight="1" x14ac:dyDescent="0.2"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</row>
    <row r="43" spans="1:17" ht="12.95" customHeight="1" x14ac:dyDescent="0.2"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7" ht="12.95" customHeight="1" x14ac:dyDescent="0.2">
      <c r="B44" s="36" t="s">
        <v>99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</row>
    <row r="45" spans="1:17" ht="12.95" customHeight="1" x14ac:dyDescent="0.2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</row>
    <row r="46" spans="1:17" ht="12.95" customHeight="1" x14ac:dyDescent="0.2">
      <c r="B46" s="44" t="s">
        <v>56</v>
      </c>
      <c r="C46" s="37" t="s">
        <v>44</v>
      </c>
      <c r="D46" s="37" t="s">
        <v>45</v>
      </c>
      <c r="E46" s="37" t="s">
        <v>46</v>
      </c>
      <c r="F46" s="37" t="s">
        <v>47</v>
      </c>
      <c r="G46" s="37" t="s">
        <v>48</v>
      </c>
      <c r="H46" s="37" t="s">
        <v>49</v>
      </c>
      <c r="I46" s="37" t="s">
        <v>50</v>
      </c>
      <c r="J46" s="37" t="s">
        <v>51</v>
      </c>
      <c r="K46" s="37" t="s">
        <v>52</v>
      </c>
      <c r="L46" s="37" t="s">
        <v>53</v>
      </c>
      <c r="M46" s="37" t="s">
        <v>54</v>
      </c>
      <c r="N46" s="37" t="s">
        <v>69</v>
      </c>
      <c r="O46" s="45" t="s">
        <v>32</v>
      </c>
      <c r="P46" s="37" t="s">
        <v>55</v>
      </c>
    </row>
    <row r="47" spans="1:17" ht="12.95" customHeight="1" x14ac:dyDescent="0.2">
      <c r="B47" s="46" t="s">
        <v>17</v>
      </c>
      <c r="C47" s="38">
        <f>C23/$O$1</f>
        <v>547654.2570840799</v>
      </c>
      <c r="D47" s="38">
        <f t="shared" ref="D47:I47" si="16">D23/$O$1</f>
        <v>731981.15336120513</v>
      </c>
      <c r="E47" s="38">
        <f t="shared" si="16"/>
        <v>1788243.944521866</v>
      </c>
      <c r="F47" s="38">
        <f t="shared" si="16"/>
        <v>758985.46685247857</v>
      </c>
      <c r="G47" s="38">
        <f t="shared" si="16"/>
        <v>1145597.9826133121</v>
      </c>
      <c r="H47" s="38">
        <f t="shared" si="16"/>
        <v>1678790.7624925342</v>
      </c>
      <c r="I47" s="38">
        <f t="shared" si="16"/>
        <v>2818610.7903643241</v>
      </c>
      <c r="J47" s="38">
        <f t="shared" ref="J47:K62" si="17">J23/$O$1</f>
        <v>2780144.2696927465</v>
      </c>
      <c r="K47" s="38">
        <f t="shared" si="17"/>
        <v>1380232.7958059593</v>
      </c>
      <c r="L47" s="38">
        <f t="shared" ref="L47:M47" si="18">L23/$O$1</f>
        <v>882830.44661225029</v>
      </c>
      <c r="M47" s="38">
        <f t="shared" si="18"/>
        <v>838628.17705222638</v>
      </c>
      <c r="N47" s="38">
        <f t="shared" ref="N47" si="19">N23/$O$1</f>
        <v>711399.29656911537</v>
      </c>
      <c r="O47" s="38">
        <f t="shared" ref="O47:O65" si="20">O23/$O$1</f>
        <v>16063099.343022097</v>
      </c>
      <c r="P47" s="38">
        <f>+(O47/O65)*100</f>
        <v>0.41684470971207277</v>
      </c>
    </row>
    <row r="48" spans="1:17" ht="12.95" customHeight="1" x14ac:dyDescent="0.2">
      <c r="B48" s="46" t="s">
        <v>18</v>
      </c>
      <c r="C48" s="38">
        <f t="shared" ref="C48:I48" si="21">C24/$O$1</f>
        <v>820875.70508991962</v>
      </c>
      <c r="D48" s="38">
        <f t="shared" si="21"/>
        <v>563733.62532351178</v>
      </c>
      <c r="E48" s="38">
        <f t="shared" si="21"/>
        <v>1105647.3554980422</v>
      </c>
      <c r="F48" s="38">
        <f t="shared" si="21"/>
        <v>878349.59187736409</v>
      </c>
      <c r="G48" s="38">
        <f t="shared" si="21"/>
        <v>1004944.32278187</v>
      </c>
      <c r="H48" s="38">
        <f t="shared" si="21"/>
        <v>1676178.9103457427</v>
      </c>
      <c r="I48" s="38">
        <f t="shared" si="21"/>
        <v>2861641.3829716635</v>
      </c>
      <c r="J48" s="38">
        <f t="shared" ref="J48" si="22">J24/$O$1</f>
        <v>2690098.0821554181</v>
      </c>
      <c r="K48" s="38">
        <f t="shared" si="17"/>
        <v>1635732.5635410445</v>
      </c>
      <c r="L48" s="38">
        <f t="shared" ref="L48:M48" si="23">L24/$O$1</f>
        <v>1089053.15548477</v>
      </c>
      <c r="M48" s="38">
        <f t="shared" si="23"/>
        <v>852637.99854004907</v>
      </c>
      <c r="N48" s="38">
        <f t="shared" ref="N48" si="24">N24/$O$1</f>
        <v>882101.66567124554</v>
      </c>
      <c r="O48" s="38">
        <f t="shared" si="20"/>
        <v>16060994.359280642</v>
      </c>
      <c r="P48" s="38">
        <f>+(O48/O65)*100</f>
        <v>0.41679008442974608</v>
      </c>
    </row>
    <row r="49" spans="2:16" ht="12.95" customHeight="1" x14ac:dyDescent="0.2">
      <c r="B49" s="46" t="s">
        <v>19</v>
      </c>
      <c r="C49" s="38">
        <f t="shared" ref="C49:I49" si="25">C25/$O$1</f>
        <v>136870.39617758311</v>
      </c>
      <c r="D49" s="38">
        <f t="shared" si="25"/>
        <v>188821.42146127811</v>
      </c>
      <c r="E49" s="38">
        <f t="shared" si="25"/>
        <v>188011.94505275731</v>
      </c>
      <c r="F49" s="38">
        <f t="shared" si="25"/>
        <v>351792.95241887314</v>
      </c>
      <c r="G49" s="38">
        <f t="shared" si="25"/>
        <v>244314.28761032582</v>
      </c>
      <c r="H49" s="38">
        <f t="shared" si="25"/>
        <v>848063.0433339969</v>
      </c>
      <c r="I49" s="38">
        <f t="shared" si="25"/>
        <v>1707045.1921162652</v>
      </c>
      <c r="J49" s="38">
        <f t="shared" ref="J49" si="26">J25/$O$1</f>
        <v>1394212.223770655</v>
      </c>
      <c r="K49" s="38">
        <f t="shared" si="17"/>
        <v>910789.56798725855</v>
      </c>
      <c r="L49" s="38">
        <f t="shared" ref="L49:M49" si="27">L25/$O$1</f>
        <v>300000.79633685044</v>
      </c>
      <c r="M49" s="38">
        <f t="shared" si="27"/>
        <v>110869.20167230738</v>
      </c>
      <c r="N49" s="38">
        <f t="shared" ref="N49" si="28">N25/$O$1</f>
        <v>127546.75160926404</v>
      </c>
      <c r="O49" s="38">
        <f t="shared" si="20"/>
        <v>6508337.7795474147</v>
      </c>
      <c r="P49" s="38">
        <f>+(O49/O65)*100</f>
        <v>0.16889431575370831</v>
      </c>
    </row>
    <row r="50" spans="2:16" ht="12.95" customHeight="1" x14ac:dyDescent="0.2">
      <c r="B50" s="46" t="s">
        <v>20</v>
      </c>
      <c r="C50" s="38">
        <f t="shared" ref="C50:I50" si="29">C26/$O$1</f>
        <v>177622.66905567722</v>
      </c>
      <c r="D50" s="38">
        <f t="shared" si="29"/>
        <v>204678.87716504079</v>
      </c>
      <c r="E50" s="38">
        <f t="shared" si="29"/>
        <v>203651.6026279116</v>
      </c>
      <c r="F50" s="38">
        <f t="shared" si="29"/>
        <v>306397.37208839337</v>
      </c>
      <c r="G50" s="38">
        <f t="shared" si="29"/>
        <v>338131.26285752206</v>
      </c>
      <c r="H50" s="38">
        <f t="shared" si="29"/>
        <v>331440.5733625323</v>
      </c>
      <c r="I50" s="38">
        <f t="shared" si="29"/>
        <v>1131555.2458690025</v>
      </c>
      <c r="J50" s="38">
        <f t="shared" ref="J50" si="30">J26/$O$1</f>
        <v>418136.1736014334</v>
      </c>
      <c r="K50" s="38">
        <f t="shared" si="17"/>
        <v>342673.96642112947</v>
      </c>
      <c r="L50" s="38">
        <f t="shared" ref="L50:M50" si="31">L26/$O$1</f>
        <v>377812.86084013537</v>
      </c>
      <c r="M50" s="38">
        <f t="shared" si="31"/>
        <v>54003.450793018776</v>
      </c>
      <c r="N50" s="38">
        <f t="shared" ref="N50" si="32">N26/$O$1</f>
        <v>39393.058597119911</v>
      </c>
      <c r="O50" s="38">
        <f t="shared" si="20"/>
        <v>3925497.1132789166</v>
      </c>
      <c r="P50" s="38">
        <f>+(O50/O65)*100</f>
        <v>0.1018684296048482</v>
      </c>
    </row>
    <row r="51" spans="2:16" ht="12.95" customHeight="1" x14ac:dyDescent="0.2">
      <c r="B51" s="46" t="s">
        <v>21</v>
      </c>
      <c r="C51" s="38">
        <f t="shared" ref="C51:I51" si="33">C27/$O$1</f>
        <v>384950.82619948237</v>
      </c>
      <c r="D51" s="38">
        <f t="shared" si="33"/>
        <v>377804.10113477998</v>
      </c>
      <c r="E51" s="38">
        <f t="shared" si="33"/>
        <v>480277.52339239494</v>
      </c>
      <c r="F51" s="38">
        <f t="shared" si="33"/>
        <v>705910.54482712853</v>
      </c>
      <c r="G51" s="38">
        <f t="shared" si="33"/>
        <v>933765.87696595653</v>
      </c>
      <c r="H51" s="38">
        <f t="shared" si="33"/>
        <v>1168129.4047382041</v>
      </c>
      <c r="I51" s="38">
        <f t="shared" si="33"/>
        <v>1500096.6222045259</v>
      </c>
      <c r="J51" s="38">
        <f t="shared" ref="J51" si="34">J27/$O$1</f>
        <v>1517717.4331408851</v>
      </c>
      <c r="K51" s="38">
        <f t="shared" si="17"/>
        <v>990359.94425642036</v>
      </c>
      <c r="L51" s="38">
        <f t="shared" ref="L51:M51" si="35">L27/$O$1</f>
        <v>916873.31607936823</v>
      </c>
      <c r="M51" s="38">
        <f t="shared" si="35"/>
        <v>689819.09881213086</v>
      </c>
      <c r="N51" s="38">
        <f t="shared" ref="N51" si="36">N27/$O$1</f>
        <v>800739.00059725263</v>
      </c>
      <c r="O51" s="38">
        <f t="shared" si="20"/>
        <v>10466443.692348529</v>
      </c>
      <c r="P51" s="38">
        <f>+(O51/O65)*100</f>
        <v>0.27160895848845251</v>
      </c>
    </row>
    <row r="52" spans="2:16" ht="12.95" customHeight="1" x14ac:dyDescent="0.2">
      <c r="B52" s="46" t="s">
        <v>22</v>
      </c>
      <c r="C52" s="38">
        <f t="shared" ref="C52:I52" si="37">C28/$O$1</f>
        <v>6241.6882341230339</v>
      </c>
      <c r="D52" s="38">
        <f t="shared" si="37"/>
        <v>11607.273209901121</v>
      </c>
      <c r="E52" s="38">
        <f t="shared" si="37"/>
        <v>10995.553785918109</v>
      </c>
      <c r="F52" s="38">
        <f t="shared" si="37"/>
        <v>8908.4876235981155</v>
      </c>
      <c r="G52" s="38">
        <f t="shared" si="37"/>
        <v>14671.710133386421</v>
      </c>
      <c r="H52" s="38">
        <f t="shared" si="37"/>
        <v>16280.974185413763</v>
      </c>
      <c r="I52" s="38">
        <f t="shared" si="37"/>
        <v>33457.429159201005</v>
      </c>
      <c r="J52" s="38">
        <f t="shared" ref="J52" si="38">J28/$O$1</f>
        <v>35055.411772513107</v>
      </c>
      <c r="K52" s="38">
        <f t="shared" si="17"/>
        <v>29038.423253036031</v>
      </c>
      <c r="L52" s="38">
        <f t="shared" ref="L52:M52" si="39">L28/$O$1</f>
        <v>16007.830645696462</v>
      </c>
      <c r="M52" s="38">
        <f t="shared" si="39"/>
        <v>8682.3279580595918</v>
      </c>
      <c r="N52" s="38">
        <f t="shared" ref="N52" si="40">N28/$O$1</f>
        <v>17166.235317539318</v>
      </c>
      <c r="O52" s="38">
        <f t="shared" si="20"/>
        <v>208113.34527838608</v>
      </c>
      <c r="P52" s="38">
        <f>+(O52/O65)*100</f>
        <v>5.4006356523881131E-3</v>
      </c>
    </row>
    <row r="53" spans="2:16" ht="12.95" customHeight="1" x14ac:dyDescent="0.2">
      <c r="B53" s="46" t="s">
        <v>23</v>
      </c>
      <c r="C53" s="38">
        <f t="shared" ref="C53:I53" si="41">C29/$O$1</f>
        <v>96694.538456433729</v>
      </c>
      <c r="D53" s="38">
        <f t="shared" si="41"/>
        <v>53160.660959585904</v>
      </c>
      <c r="E53" s="38">
        <f t="shared" si="41"/>
        <v>202648.48364191386</v>
      </c>
      <c r="F53" s="38">
        <f t="shared" si="41"/>
        <v>168555.71039883202</v>
      </c>
      <c r="G53" s="38">
        <f t="shared" si="41"/>
        <v>128626.58437852544</v>
      </c>
      <c r="H53" s="38">
        <f t="shared" si="41"/>
        <v>275754.99369566661</v>
      </c>
      <c r="I53" s="38">
        <f t="shared" si="41"/>
        <v>511357.09071603953</v>
      </c>
      <c r="J53" s="38">
        <f t="shared" ref="J53" si="42">J29/$O$1</f>
        <v>309594.53182029328</v>
      </c>
      <c r="K53" s="38">
        <f t="shared" si="17"/>
        <v>141068.81677616297</v>
      </c>
      <c r="L53" s="38">
        <f t="shared" ref="L53:M53" si="43">L29/$O$1</f>
        <v>111690.49041077709</v>
      </c>
      <c r="M53" s="38">
        <f t="shared" si="43"/>
        <v>107594.53182029331</v>
      </c>
      <c r="N53" s="38">
        <f t="shared" ref="N53" si="44">N29/$O$1</f>
        <v>190529.56400557436</v>
      </c>
      <c r="O53" s="38">
        <f t="shared" si="20"/>
        <v>2297275.9970800979</v>
      </c>
      <c r="P53" s="38">
        <f>+(O53/O65)*100</f>
        <v>5.9615353530597208E-2</v>
      </c>
    </row>
    <row r="54" spans="2:16" ht="12.95" customHeight="1" x14ac:dyDescent="0.2">
      <c r="B54" s="47" t="s">
        <v>39</v>
      </c>
      <c r="C54" s="38">
        <f t="shared" ref="C54:I54" si="45">C30/$O$1</f>
        <v>1835.0255491406197</v>
      </c>
      <c r="D54" s="38">
        <f t="shared" si="45"/>
        <v>3726.5910146658703</v>
      </c>
      <c r="E54" s="38">
        <f t="shared" si="45"/>
        <v>562.08109363594133</v>
      </c>
      <c r="F54" s="38">
        <f t="shared" si="45"/>
        <v>10837.613643904704</v>
      </c>
      <c r="G54" s="38">
        <f t="shared" si="45"/>
        <v>47322.051894618089</v>
      </c>
      <c r="H54" s="38">
        <f t="shared" si="45"/>
        <v>28523.724202004112</v>
      </c>
      <c r="I54" s="38">
        <f t="shared" si="45"/>
        <v>38388.081491804362</v>
      </c>
      <c r="J54" s="38">
        <f t="shared" ref="J54" si="46">J30/$O$1</f>
        <v>38005.839803570241</v>
      </c>
      <c r="K54" s="38">
        <f t="shared" si="17"/>
        <v>20272.745371292054</v>
      </c>
      <c r="L54" s="38">
        <f t="shared" ref="L54:M54" si="47">L30/$O$1</f>
        <v>10432.94180104851</v>
      </c>
      <c r="M54" s="38">
        <f t="shared" si="47"/>
        <v>3854.4030791691548</v>
      </c>
      <c r="N54" s="38">
        <f t="shared" ref="N54" si="48">N30/$O$1</f>
        <v>24752.803769327758</v>
      </c>
      <c r="O54" s="38">
        <f t="shared" si="20"/>
        <v>228513.90271418143</v>
      </c>
      <c r="P54" s="38">
        <f>+(O54/O65)*100</f>
        <v>5.9300393658739984E-3</v>
      </c>
    </row>
    <row r="55" spans="2:16" ht="12.95" customHeight="1" x14ac:dyDescent="0.2">
      <c r="B55" s="46" t="s">
        <v>24</v>
      </c>
      <c r="C55" s="38">
        <f t="shared" ref="C55:I55" si="49">C31/$O$1</f>
        <v>252786.51536266506</v>
      </c>
      <c r="D55" s="38">
        <f t="shared" si="49"/>
        <v>192584.11307983275</v>
      </c>
      <c r="E55" s="38">
        <f t="shared" si="49"/>
        <v>383385.75884265709</v>
      </c>
      <c r="F55" s="38">
        <f t="shared" si="49"/>
        <v>501738.27062180632</v>
      </c>
      <c r="G55" s="38">
        <f t="shared" si="49"/>
        <v>453451.32391001389</v>
      </c>
      <c r="H55" s="38">
        <f t="shared" si="49"/>
        <v>629450.9257415887</v>
      </c>
      <c r="I55" s="38">
        <f t="shared" si="49"/>
        <v>1731459.5527241356</v>
      </c>
      <c r="J55" s="38">
        <f t="shared" ref="J55" si="50">J31/$O$1</f>
        <v>932462.80443294172</v>
      </c>
      <c r="K55" s="38">
        <f t="shared" si="17"/>
        <v>425130.00199084211</v>
      </c>
      <c r="L55" s="38">
        <f t="shared" ref="L55:M55" si="51">L31/$O$1</f>
        <v>281997.21282102331</v>
      </c>
      <c r="M55" s="38">
        <f t="shared" si="51"/>
        <v>283223.57157077442</v>
      </c>
      <c r="N55" s="38">
        <f t="shared" ref="N55" si="52">N31/$O$1</f>
        <v>462740.06237971992</v>
      </c>
      <c r="O55" s="38">
        <f t="shared" si="20"/>
        <v>6530410.1134780012</v>
      </c>
      <c r="P55" s="38">
        <f>+(O55/O65)*100</f>
        <v>0.16946710282508753</v>
      </c>
    </row>
    <row r="56" spans="2:16" ht="12.95" customHeight="1" x14ac:dyDescent="0.2">
      <c r="B56" s="46" t="s">
        <v>25</v>
      </c>
      <c r="C56" s="38">
        <f t="shared" ref="C56:I56" si="53">C32/$O$1</f>
        <v>7864369.6330214338</v>
      </c>
      <c r="D56" s="38">
        <f t="shared" si="53"/>
        <v>7052306.3242418207</v>
      </c>
      <c r="E56" s="38">
        <f t="shared" si="53"/>
        <v>9800565.7973322719</v>
      </c>
      <c r="F56" s="38">
        <f t="shared" si="53"/>
        <v>11342981.219722608</v>
      </c>
      <c r="G56" s="38">
        <f t="shared" si="53"/>
        <v>11141085.805295639</v>
      </c>
      <c r="H56" s="38">
        <f t="shared" si="53"/>
        <v>13073157.475612184</v>
      </c>
      <c r="I56" s="38">
        <f t="shared" si="53"/>
        <v>20776288.6721083</v>
      </c>
      <c r="J56" s="38">
        <f t="shared" ref="J56" si="54">J32/$O$1</f>
        <v>15912918.707279846</v>
      </c>
      <c r="K56" s="38">
        <f t="shared" si="17"/>
        <v>9703649.7445085924</v>
      </c>
      <c r="L56" s="38">
        <f t="shared" ref="L56:M56" si="55">L32/$O$1</f>
        <v>8455850.2886721082</v>
      </c>
      <c r="M56" s="38">
        <f t="shared" si="55"/>
        <v>6997423.5848430553</v>
      </c>
      <c r="N56" s="38">
        <f t="shared" ref="N56" si="56">N32/$O$1</f>
        <v>7441275.4661888639</v>
      </c>
      <c r="O56" s="38">
        <f t="shared" si="20"/>
        <v>129561872.71882673</v>
      </c>
      <c r="P56" s="38">
        <f>+(O56/O65)*100</f>
        <v>3.3621893303357355</v>
      </c>
    </row>
    <row r="57" spans="2:16" ht="12.95" customHeight="1" x14ac:dyDescent="0.2">
      <c r="B57" s="46" t="s">
        <v>26</v>
      </c>
      <c r="C57" s="38">
        <f t="shared" ref="C57:I57" si="57">C33/$O$1</f>
        <v>1058841.9934965824</v>
      </c>
      <c r="D57" s="38">
        <f t="shared" si="57"/>
        <v>1202355.9625721679</v>
      </c>
      <c r="E57" s="38">
        <f t="shared" si="57"/>
        <v>1292546.6852478597</v>
      </c>
      <c r="F57" s="38">
        <f t="shared" si="57"/>
        <v>1910902.9132656446</v>
      </c>
      <c r="G57" s="38">
        <f t="shared" si="57"/>
        <v>2100885.1284093172</v>
      </c>
      <c r="H57" s="38">
        <f t="shared" si="57"/>
        <v>2733042.9358285218</v>
      </c>
      <c r="I57" s="38">
        <f t="shared" si="57"/>
        <v>4006885.5265777423</v>
      </c>
      <c r="J57" s="38">
        <f t="shared" ref="J57" si="58">J33/$O$1</f>
        <v>3809965.226624195</v>
      </c>
      <c r="K57" s="38">
        <f t="shared" si="17"/>
        <v>2398821.6869068947</v>
      </c>
      <c r="L57" s="38">
        <f t="shared" ref="L57:M57" si="59">L33/$O$1</f>
        <v>1813284.2258942197</v>
      </c>
      <c r="M57" s="38">
        <f t="shared" si="59"/>
        <v>1236370.2966354766</v>
      </c>
      <c r="N57" s="38">
        <f t="shared" ref="N57" si="60">N33/$O$1</f>
        <v>1112038.7550600569</v>
      </c>
      <c r="O57" s="38">
        <f t="shared" si="20"/>
        <v>24675941.336518679</v>
      </c>
      <c r="P57" s="38">
        <f>+(O57/O65)*100</f>
        <v>0.64035186383638842</v>
      </c>
    </row>
    <row r="58" spans="2:16" ht="12.95" customHeight="1" x14ac:dyDescent="0.2">
      <c r="B58" s="46" t="s">
        <v>27</v>
      </c>
      <c r="C58" s="38">
        <f t="shared" ref="C58:I58" si="61">C34/$O$1</f>
        <v>12315653.460747229</v>
      </c>
      <c r="D58" s="38">
        <f t="shared" si="61"/>
        <v>12659261.264848363</v>
      </c>
      <c r="E58" s="38">
        <f t="shared" si="61"/>
        <v>18407549.53878824</v>
      </c>
      <c r="F58" s="38">
        <f t="shared" si="61"/>
        <v>21766518.01712124</v>
      </c>
      <c r="G58" s="38">
        <f t="shared" si="61"/>
        <v>26424692.14944588</v>
      </c>
      <c r="H58" s="38">
        <f t="shared" si="61"/>
        <v>25140844.249784324</v>
      </c>
      <c r="I58" s="38">
        <f t="shared" si="61"/>
        <v>31966411.440706085</v>
      </c>
      <c r="J58" s="38">
        <f t="shared" ref="J58" si="62">J34/$O$1</f>
        <v>27884543.23445484</v>
      </c>
      <c r="K58" s="38">
        <f t="shared" si="17"/>
        <v>21524339.1067755</v>
      </c>
      <c r="L58" s="38">
        <f t="shared" ref="L58:M58" si="63">L34/$O$1</f>
        <v>14755214.148251377</v>
      </c>
      <c r="M58" s="38">
        <f t="shared" si="63"/>
        <v>12129871.12615303</v>
      </c>
      <c r="N58" s="38">
        <f t="shared" ref="N58" si="64">N34/$O$1</f>
        <v>13075216.669984736</v>
      </c>
      <c r="O58" s="38">
        <f t="shared" si="20"/>
        <v>238050114.40706083</v>
      </c>
      <c r="P58" s="38">
        <f>+(O58/O65)*100</f>
        <v>6.1775083822813457</v>
      </c>
    </row>
    <row r="59" spans="2:16" ht="12.95" customHeight="1" x14ac:dyDescent="0.2">
      <c r="B59" s="46" t="s">
        <v>28</v>
      </c>
      <c r="C59" s="38">
        <f t="shared" ref="C59:I59" si="65">C35/$O$1</f>
        <v>44273.67443095096</v>
      </c>
      <c r="D59" s="38">
        <f t="shared" si="65"/>
        <v>41923.286216736342</v>
      </c>
      <c r="E59" s="38">
        <f t="shared" si="65"/>
        <v>56365.784059990707</v>
      </c>
      <c r="F59" s="38">
        <f t="shared" si="65"/>
        <v>63498.573229809539</v>
      </c>
      <c r="G59" s="38">
        <f t="shared" si="65"/>
        <v>88397.902979627048</v>
      </c>
      <c r="H59" s="38">
        <f t="shared" si="65"/>
        <v>74760.899860641046</v>
      </c>
      <c r="I59" s="38">
        <f t="shared" si="65"/>
        <v>89585.241223704288</v>
      </c>
      <c r="J59" s="38">
        <f t="shared" ref="J59" si="66">J35/$O$1</f>
        <v>102176.12316676621</v>
      </c>
      <c r="K59" s="38">
        <f t="shared" si="17"/>
        <v>96973.919968146525</v>
      </c>
      <c r="L59" s="38">
        <f t="shared" ref="L59:M59" si="67">L35/$O$1</f>
        <v>102318.93290862034</v>
      </c>
      <c r="M59" s="38">
        <f t="shared" si="67"/>
        <v>91855.332138828046</v>
      </c>
      <c r="N59" s="38">
        <f t="shared" ref="N59" si="68">N35/$O$1</f>
        <v>79419.868604419666</v>
      </c>
      <c r="O59" s="38">
        <f t="shared" si="20"/>
        <v>931549.53878824075</v>
      </c>
      <c r="P59" s="38">
        <f>+(O59/O65)*100</f>
        <v>2.417413282370592E-2</v>
      </c>
    </row>
    <row r="60" spans="2:16" ht="12.95" customHeight="1" x14ac:dyDescent="0.2">
      <c r="B60" s="47" t="s">
        <v>41</v>
      </c>
      <c r="C60" s="38">
        <f t="shared" ref="C60:I60" si="69">C36/$O$1</f>
        <v>8183.4229212290129</v>
      </c>
      <c r="D60" s="38">
        <f t="shared" si="69"/>
        <v>1136.1072400291989</v>
      </c>
      <c r="E60" s="38">
        <f t="shared" si="69"/>
        <v>2701.9709337049571</v>
      </c>
      <c r="F60" s="38">
        <f t="shared" si="69"/>
        <v>2256.4204658570575</v>
      </c>
      <c r="G60" s="38">
        <f t="shared" si="69"/>
        <v>4475.4130997411903</v>
      </c>
      <c r="H60" s="38">
        <f t="shared" si="69"/>
        <v>5122.7022363793212</v>
      </c>
      <c r="I60" s="38">
        <f t="shared" si="69"/>
        <v>7537.7264582918569</v>
      </c>
      <c r="J60" s="38">
        <f t="shared" ref="J60" si="70">J36/$O$1</f>
        <v>7584.0467184285617</v>
      </c>
      <c r="K60" s="38">
        <f t="shared" si="17"/>
        <v>5288.4730240891895</v>
      </c>
      <c r="L60" s="38">
        <f t="shared" ref="L60:M60" si="71">L36/$O$1</f>
        <v>5007.4988386754258</v>
      </c>
      <c r="M60" s="38">
        <f t="shared" si="71"/>
        <v>2434.6671975579002</v>
      </c>
      <c r="N60" s="38">
        <f t="shared" ref="N60" si="72">N36/$O$1</f>
        <v>4119.7159731899928</v>
      </c>
      <c r="O60" s="38">
        <f t="shared" si="20"/>
        <v>55848.165107173663</v>
      </c>
      <c r="P60" s="38">
        <f>+(O60/O65)*100</f>
        <v>1.4492852017481104E-3</v>
      </c>
    </row>
    <row r="61" spans="2:16" ht="12.95" customHeight="1" x14ac:dyDescent="0.2">
      <c r="B61" s="47" t="s">
        <v>43</v>
      </c>
      <c r="C61" s="38">
        <f t="shared" ref="C61:I61" si="73">C37/$O$1</f>
        <v>1243.3472692282169</v>
      </c>
      <c r="D61" s="38">
        <f t="shared" si="73"/>
        <v>1156.4138297166367</v>
      </c>
      <c r="E61" s="38">
        <f t="shared" si="73"/>
        <v>3151.1049173800516</v>
      </c>
      <c r="F61" s="38">
        <f t="shared" si="73"/>
        <v>5100.2720817572499</v>
      </c>
      <c r="G61" s="38">
        <f t="shared" si="73"/>
        <v>3863.4282301413496</v>
      </c>
      <c r="H61" s="38">
        <f t="shared" si="73"/>
        <v>4434.4017519410709</v>
      </c>
      <c r="I61" s="38">
        <f t="shared" si="73"/>
        <v>6037.1623863560953</v>
      </c>
      <c r="J61" s="38">
        <f t="shared" ref="J61" si="74">J37/$O$1</f>
        <v>5935.4967151104911</v>
      </c>
      <c r="K61" s="38">
        <f t="shared" si="17"/>
        <v>6146.3932576813322</v>
      </c>
      <c r="L61" s="38">
        <f t="shared" ref="L61:M61" si="75">L37/$O$1</f>
        <v>4775.4993695666599</v>
      </c>
      <c r="M61" s="38">
        <f t="shared" si="75"/>
        <v>2971.7964032118916</v>
      </c>
      <c r="N61" s="38">
        <f t="shared" ref="N61" si="76">N37/$O$1</f>
        <v>4233.5921428097417</v>
      </c>
      <c r="O61" s="38">
        <f t="shared" si="20"/>
        <v>49048.908354900785</v>
      </c>
      <c r="P61" s="38">
        <f>+(O61/O65)*100</f>
        <v>1.2728414067721273E-3</v>
      </c>
    </row>
    <row r="62" spans="2:16" ht="12.95" customHeight="1" x14ac:dyDescent="0.2">
      <c r="B62" s="46" t="s">
        <v>29</v>
      </c>
      <c r="C62" s="38">
        <f t="shared" ref="C62:I62" si="77">C38/$O$1</f>
        <v>1968716.3049970136</v>
      </c>
      <c r="D62" s="38">
        <f t="shared" si="77"/>
        <v>2129033.2470635078</v>
      </c>
      <c r="E62" s="38">
        <f t="shared" si="77"/>
        <v>2280050.567390006</v>
      </c>
      <c r="F62" s="38">
        <f t="shared" si="77"/>
        <v>2450533.8111354434</v>
      </c>
      <c r="G62" s="38">
        <f t="shared" si="77"/>
        <v>2841620.9436591677</v>
      </c>
      <c r="H62" s="38">
        <f t="shared" si="77"/>
        <v>3670349.8573229806</v>
      </c>
      <c r="I62" s="38">
        <f t="shared" si="77"/>
        <v>4343696.4629371557</v>
      </c>
      <c r="J62" s="38">
        <f t="shared" ref="J62" si="78">J38/$O$1</f>
        <v>4655887.3183356561</v>
      </c>
      <c r="K62" s="38">
        <f t="shared" si="17"/>
        <v>2790459.088194306</v>
      </c>
      <c r="L62" s="38">
        <f t="shared" ref="L62:M62" si="79">L38/$O$1</f>
        <v>2636726.2592076445</v>
      </c>
      <c r="M62" s="38">
        <f t="shared" si="79"/>
        <v>2306503.9485035501</v>
      </c>
      <c r="N62" s="38">
        <f t="shared" ref="N62" si="80">N38/$O$1</f>
        <v>3058899.9933638596</v>
      </c>
      <c r="O62" s="38">
        <f t="shared" si="20"/>
        <v>35132477.802110292</v>
      </c>
      <c r="P62" s="38">
        <f>+(O62/O65)*100</f>
        <v>0.91170372529933241</v>
      </c>
    </row>
    <row r="63" spans="2:16" ht="12.95" customHeight="1" x14ac:dyDescent="0.2">
      <c r="B63" s="46" t="s">
        <v>30</v>
      </c>
      <c r="C63" s="38">
        <f t="shared" ref="C63:I63" si="81">C39/$O$1</f>
        <v>157581941.07107306</v>
      </c>
      <c r="D63" s="38">
        <f t="shared" si="81"/>
        <v>164816435.46353438</v>
      </c>
      <c r="E63" s="38">
        <f t="shared" si="81"/>
        <v>205644628.97338906</v>
      </c>
      <c r="F63" s="38">
        <f t="shared" si="81"/>
        <v>235824626.58437851</v>
      </c>
      <c r="G63" s="38">
        <f t="shared" si="81"/>
        <v>258815495.653328</v>
      </c>
      <c r="H63" s="38">
        <f t="shared" si="81"/>
        <v>354518096.88765013</v>
      </c>
      <c r="I63" s="38">
        <f t="shared" si="81"/>
        <v>462210397.50481117</v>
      </c>
      <c r="J63" s="38">
        <f t="shared" ref="J63:K64" si="82">J39/$O$1</f>
        <v>537696703.4308846</v>
      </c>
      <c r="K63" s="38">
        <f t="shared" si="82"/>
        <v>324888866.28177053</v>
      </c>
      <c r="L63" s="38">
        <f t="shared" ref="L63:M63" si="83">L39/$O$1</f>
        <v>238776263.98566592</v>
      </c>
      <c r="M63" s="38">
        <f t="shared" si="83"/>
        <v>195940049.77105314</v>
      </c>
      <c r="N63" s="38">
        <f t="shared" ref="N63" si="84">N39/$O$1</f>
        <v>216245082.61994824</v>
      </c>
      <c r="O63" s="38">
        <f t="shared" si="20"/>
        <v>3352958588.2274866</v>
      </c>
      <c r="P63" s="38">
        <f>+(O63/O65)*100</f>
        <v>87.010795335300031</v>
      </c>
    </row>
    <row r="64" spans="2:16" ht="12.95" customHeight="1" x14ac:dyDescent="0.2">
      <c r="B64" s="46" t="s">
        <v>31</v>
      </c>
      <c r="C64" s="38">
        <f t="shared" ref="C64:I64" si="85">C40/$O$1</f>
        <v>236210.23292852874</v>
      </c>
      <c r="D64" s="38">
        <f t="shared" si="85"/>
        <v>258591.67827991239</v>
      </c>
      <c r="E64" s="38">
        <f t="shared" si="85"/>
        <v>133025.01824938614</v>
      </c>
      <c r="F64" s="38">
        <f t="shared" si="85"/>
        <v>201135.3109031787</v>
      </c>
      <c r="G64" s="38">
        <f t="shared" si="85"/>
        <v>386635.21136107238</v>
      </c>
      <c r="H64" s="38">
        <f t="shared" si="85"/>
        <v>1342368.7039617759</v>
      </c>
      <c r="I64" s="38">
        <f t="shared" si="85"/>
        <v>2548106.974583582</v>
      </c>
      <c r="J64" s="38">
        <f t="shared" ref="J64" si="86">J40/$O$1</f>
        <v>2566429.8891764549</v>
      </c>
      <c r="K64" s="38">
        <f t="shared" si="82"/>
        <v>1379491.0080297298</v>
      </c>
      <c r="L64" s="38">
        <f t="shared" ref="L64:M64" si="87">L40/$O$1</f>
        <v>262631.36239962839</v>
      </c>
      <c r="M64" s="38">
        <f t="shared" si="87"/>
        <v>344836.95002986264</v>
      </c>
      <c r="N64" s="38">
        <f t="shared" ref="N64" si="88">N40/$O$1</f>
        <v>133641.11752604684</v>
      </c>
      <c r="O64" s="38">
        <f t="shared" si="20"/>
        <v>9793103.4574291594</v>
      </c>
      <c r="P64" s="38">
        <f>+(O64/O65)*100</f>
        <v>0.25413547415217147</v>
      </c>
    </row>
    <row r="65" spans="2:16" ht="12.95" customHeight="1" x14ac:dyDescent="0.2">
      <c r="B65" s="39" t="s">
        <v>33</v>
      </c>
      <c r="C65" s="40">
        <f t="shared" ref="C65:N65" si="89">C41/$O$1</f>
        <v>183504964.76209435</v>
      </c>
      <c r="D65" s="40">
        <f t="shared" si="89"/>
        <v>190490297.56453645</v>
      </c>
      <c r="E65" s="40">
        <f t="shared" si="89"/>
        <v>241984009.68876499</v>
      </c>
      <c r="F65" s="40">
        <f t="shared" si="89"/>
        <v>277259029.13265646</v>
      </c>
      <c r="G65" s="40">
        <f t="shared" si="89"/>
        <v>306117977.03895414</v>
      </c>
      <c r="H65" s="40">
        <f t="shared" si="89"/>
        <v>407214791.42610657</v>
      </c>
      <c r="I65" s="40">
        <f t="shared" si="89"/>
        <v>538288558.09940934</v>
      </c>
      <c r="J65" s="40">
        <f t="shared" si="89"/>
        <v>602757570.24354637</v>
      </c>
      <c r="K65" s="40">
        <f t="shared" si="89"/>
        <v>368669334.52783859</v>
      </c>
      <c r="L65" s="40">
        <f t="shared" si="89"/>
        <v>270798771.2522397</v>
      </c>
      <c r="M65" s="40">
        <f t="shared" si="89"/>
        <v>222001630.23425573</v>
      </c>
      <c r="N65" s="40">
        <f t="shared" si="89"/>
        <v>244410296.23730835</v>
      </c>
      <c r="O65" s="40">
        <f t="shared" si="20"/>
        <v>3853497230.2077107</v>
      </c>
      <c r="P65" s="40">
        <f t="shared" ref="P65" si="90">SUM(P47:P64)</f>
        <v>100</v>
      </c>
    </row>
    <row r="66" spans="2:16" ht="12.95" customHeight="1" x14ac:dyDescent="0.2"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</row>
    <row r="67" spans="2:16" ht="12.95" customHeight="1" x14ac:dyDescent="0.2"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</row>
    <row r="68" spans="2:16" ht="12.95" customHeight="1" x14ac:dyDescent="0.2">
      <c r="B68" s="48" t="s">
        <v>65</v>
      </c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</row>
    <row r="69" spans="2:16" ht="12.95" customHeight="1" x14ac:dyDescent="0.2">
      <c r="B69" s="36" t="s">
        <v>64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</row>
    <row r="70" spans="2:16" ht="12.95" customHeight="1" x14ac:dyDescent="0.2"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</row>
    <row r="71" spans="2:16" ht="11.25" x14ac:dyDescent="0.2">
      <c r="B71" s="44" t="s">
        <v>56</v>
      </c>
      <c r="C71" s="37" t="s">
        <v>44</v>
      </c>
      <c r="D71" s="37" t="s">
        <v>45</v>
      </c>
      <c r="E71" s="37" t="s">
        <v>46</v>
      </c>
      <c r="F71" s="37" t="s">
        <v>47</v>
      </c>
      <c r="G71" s="37" t="s">
        <v>48</v>
      </c>
      <c r="H71" s="37" t="s">
        <v>49</v>
      </c>
      <c r="I71" s="37" t="s">
        <v>50</v>
      </c>
      <c r="J71" s="37" t="s">
        <v>51</v>
      </c>
      <c r="K71" s="37" t="s">
        <v>52</v>
      </c>
      <c r="L71" s="37" t="s">
        <v>53</v>
      </c>
      <c r="M71" s="37" t="s">
        <v>54</v>
      </c>
      <c r="N71" s="37" t="s">
        <v>69</v>
      </c>
    </row>
    <row r="72" spans="2:16" ht="12.95" customHeight="1" x14ac:dyDescent="0.2">
      <c r="B72" s="34" t="s">
        <v>30</v>
      </c>
      <c r="C72" s="49">
        <f t="shared" ref="C72:F72" si="91">+(C39/C8)*100</f>
        <v>85.873393820908717</v>
      </c>
      <c r="D72" s="49">
        <f t="shared" si="91"/>
        <v>86.522220591154266</v>
      </c>
      <c r="E72" s="49">
        <f t="shared" si="91"/>
        <v>84.982734701307365</v>
      </c>
      <c r="F72" s="49">
        <f t="shared" si="91"/>
        <v>85.055706687751055</v>
      </c>
      <c r="G72" s="49">
        <f t="shared" ref="G72:I72" si="92">+(G39/G8)*100</f>
        <v>84.547630347234787</v>
      </c>
      <c r="H72" s="49">
        <f t="shared" si="92"/>
        <v>87.059238601351538</v>
      </c>
      <c r="I72" s="49">
        <f t="shared" si="92"/>
        <v>85.866658421420823</v>
      </c>
      <c r="J72" s="49">
        <f t="shared" ref="J72:K72" si="93">+(J39/J8)*100</f>
        <v>89.206130287774954</v>
      </c>
      <c r="K72" s="49">
        <f t="shared" si="93"/>
        <v>88.124732885055792</v>
      </c>
      <c r="L72" s="49">
        <f t="shared" ref="L72:M72" si="94">+(L39/L8)*100</f>
        <v>88.174795949592436</v>
      </c>
      <c r="M72" s="49">
        <f t="shared" si="94"/>
        <v>88.260635547719872</v>
      </c>
      <c r="N72" s="49">
        <f t="shared" ref="N72" si="95">+(N39/N8)*100</f>
        <v>88.476257321821933</v>
      </c>
    </row>
    <row r="73" spans="2:16" ht="12.95" customHeight="1" x14ac:dyDescent="0.2">
      <c r="B73" s="34" t="s">
        <v>27</v>
      </c>
      <c r="C73" s="49">
        <f t="shared" ref="C73:F73" si="96">+(C34/C8)*100</f>
        <v>6.711346189850449</v>
      </c>
      <c r="D73" s="49">
        <f t="shared" si="96"/>
        <v>6.6456199747178815</v>
      </c>
      <c r="E73" s="49">
        <f t="shared" si="96"/>
        <v>7.6069280620912352</v>
      </c>
      <c r="F73" s="49">
        <f t="shared" si="96"/>
        <v>7.8506074572983184</v>
      </c>
      <c r="G73" s="49">
        <f t="shared" ref="G73:I73" si="97">+(G34/G8)*100</f>
        <v>8.632192204145948</v>
      </c>
      <c r="H73" s="49">
        <f t="shared" si="97"/>
        <v>6.1738534009873742</v>
      </c>
      <c r="I73" s="49">
        <f t="shared" si="97"/>
        <v>5.9385270148734302</v>
      </c>
      <c r="J73" s="49">
        <f t="shared" ref="J73:K73" si="98">+(J34/J8)*100</f>
        <v>4.6261622600920624</v>
      </c>
      <c r="K73" s="49">
        <f t="shared" si="98"/>
        <v>5.8383860795859537</v>
      </c>
      <c r="L73" s="49">
        <f t="shared" ref="L73:M73" si="99">+(L34/L8)*100</f>
        <v>5.4487744091377008</v>
      </c>
      <c r="M73" s="49">
        <f t="shared" si="99"/>
        <v>5.4638657893429023</v>
      </c>
      <c r="N73" s="49">
        <f t="shared" ref="N73" si="100">+(N34/N8)*100</f>
        <v>5.3496996122002374</v>
      </c>
    </row>
    <row r="74" spans="2:16" ht="12.95" customHeight="1" x14ac:dyDescent="0.2">
      <c r="B74" s="34" t="s">
        <v>25</v>
      </c>
      <c r="C74" s="49">
        <f t="shared" ref="C74:F74" si="101">+(C32/C8)*100</f>
        <v>4.2856440659342505</v>
      </c>
      <c r="D74" s="49">
        <f t="shared" si="101"/>
        <v>3.7021866280893176</v>
      </c>
      <c r="E74" s="49">
        <f t="shared" si="101"/>
        <v>4.0500881896855763</v>
      </c>
      <c r="F74" s="49">
        <f t="shared" si="101"/>
        <v>4.0911133733702441</v>
      </c>
      <c r="G74" s="49">
        <f t="shared" ref="G74:I74" si="102">+(G32/G8)*100</f>
        <v>3.6394745297424702</v>
      </c>
      <c r="H74" s="49">
        <f t="shared" si="102"/>
        <v>3.2103837460885667</v>
      </c>
      <c r="I74" s="49">
        <f t="shared" si="102"/>
        <v>3.8596935341641436</v>
      </c>
      <c r="J74" s="49">
        <f t="shared" ref="J74:K74" si="103">+(J32/J8)*100</f>
        <v>2.6400197181845719</v>
      </c>
      <c r="K74" s="49">
        <f t="shared" si="103"/>
        <v>2.6320740120509973</v>
      </c>
      <c r="L74" s="49">
        <f t="shared" ref="L74:M74" si="104">+(L32/L8)*100</f>
        <v>3.1225585882720925</v>
      </c>
      <c r="M74" s="49">
        <f t="shared" si="104"/>
        <v>3.1519694596203571</v>
      </c>
      <c r="N74" s="49">
        <f t="shared" ref="N74" si="105">+(N32/N8)*100</f>
        <v>3.0445834650778427</v>
      </c>
    </row>
    <row r="75" spans="2:16" ht="12.95" customHeight="1" x14ac:dyDescent="0.2">
      <c r="B75" s="50" t="s">
        <v>34</v>
      </c>
      <c r="C75" s="51">
        <f t="shared" ref="C75:F75" si="106">100-C72-C73-C74</f>
        <v>3.1296159233065834</v>
      </c>
      <c r="D75" s="51">
        <f t="shared" si="106"/>
        <v>3.129972806038535</v>
      </c>
      <c r="E75" s="51">
        <f t="shared" si="106"/>
        <v>3.3602490469158237</v>
      </c>
      <c r="F75" s="51">
        <f t="shared" si="106"/>
        <v>3.0025724815803825</v>
      </c>
      <c r="G75" s="51">
        <f t="shared" ref="G75:I75" si="107">100-G72-G73-G74</f>
        <v>3.1807029188767952</v>
      </c>
      <c r="H75" s="51">
        <f t="shared" si="107"/>
        <v>3.5565242515725211</v>
      </c>
      <c r="I75" s="51">
        <f t="shared" si="107"/>
        <v>4.3351210295416038</v>
      </c>
      <c r="J75" s="51">
        <f t="shared" ref="J75:K75" si="108">100-J72-J73-J74</f>
        <v>3.5276877339484116</v>
      </c>
      <c r="K75" s="51">
        <f t="shared" si="108"/>
        <v>3.4048070233072569</v>
      </c>
      <c r="L75" s="51">
        <f t="shared" ref="L75:M75" si="109">100-L72-L73-L74</f>
        <v>3.2538710529977704</v>
      </c>
      <c r="M75" s="51">
        <f t="shared" si="109"/>
        <v>3.1235292033168687</v>
      </c>
      <c r="N75" s="51">
        <f t="shared" ref="N75" si="110">100-N72-N73-N74</f>
        <v>3.1294596008999869</v>
      </c>
    </row>
    <row r="76" spans="2:16" ht="12.95" customHeight="1" x14ac:dyDescent="0.2">
      <c r="B76" s="52" t="s">
        <v>32</v>
      </c>
      <c r="C76" s="53">
        <f t="shared" ref="C76:N76" si="111">SUM(C72:C75)</f>
        <v>100</v>
      </c>
      <c r="D76" s="53">
        <f t="shared" si="111"/>
        <v>100.00000000000001</v>
      </c>
      <c r="E76" s="53">
        <f t="shared" si="111"/>
        <v>100</v>
      </c>
      <c r="F76" s="53">
        <f t="shared" si="111"/>
        <v>100.00000000000001</v>
      </c>
      <c r="G76" s="53">
        <f t="shared" si="111"/>
        <v>100</v>
      </c>
      <c r="H76" s="53">
        <f t="shared" si="111"/>
        <v>100</v>
      </c>
      <c r="I76" s="53">
        <f>SUM(I72:I75)</f>
        <v>100</v>
      </c>
      <c r="J76" s="53">
        <f t="shared" si="111"/>
        <v>100</v>
      </c>
      <c r="K76" s="53">
        <f t="shared" si="111"/>
        <v>100</v>
      </c>
      <c r="L76" s="53">
        <f t="shared" si="111"/>
        <v>100</v>
      </c>
      <c r="M76" s="53">
        <f t="shared" si="111"/>
        <v>100</v>
      </c>
      <c r="N76" s="53">
        <f t="shared" si="111"/>
        <v>100.00000000000001</v>
      </c>
    </row>
    <row r="79" spans="2:16" ht="12.95" customHeight="1" x14ac:dyDescent="0.2">
      <c r="B79" s="43" t="s">
        <v>35</v>
      </c>
    </row>
    <row r="80" spans="2:16" ht="12.95" customHeight="1" x14ac:dyDescent="0.2">
      <c r="B80" s="36" t="s">
        <v>64</v>
      </c>
    </row>
    <row r="82" spans="2:14" ht="12.95" customHeight="1" x14ac:dyDescent="0.2">
      <c r="B82" s="44"/>
      <c r="C82" s="37" t="s">
        <v>44</v>
      </c>
      <c r="D82" s="37" t="s">
        <v>45</v>
      </c>
      <c r="E82" s="37" t="s">
        <v>46</v>
      </c>
      <c r="F82" s="37" t="s">
        <v>47</v>
      </c>
      <c r="G82" s="37" t="s">
        <v>48</v>
      </c>
      <c r="H82" s="37" t="s">
        <v>49</v>
      </c>
      <c r="I82" s="37" t="s">
        <v>50</v>
      </c>
      <c r="J82" s="37" t="s">
        <v>51</v>
      </c>
      <c r="K82" s="37" t="s">
        <v>52</v>
      </c>
      <c r="L82" s="37" t="s">
        <v>53</v>
      </c>
      <c r="M82" s="37" t="s">
        <v>54</v>
      </c>
      <c r="N82" s="37" t="s">
        <v>69</v>
      </c>
    </row>
    <row r="83" spans="2:14" ht="12.95" customHeight="1" x14ac:dyDescent="0.2">
      <c r="B83" s="34" t="s">
        <v>66</v>
      </c>
      <c r="C83" s="38">
        <f>+('siječanj 2022'!$E$24/'2022'!C8)*100</f>
        <v>60.869159336520994</v>
      </c>
      <c r="D83" s="38">
        <f>+('veljača 2022'!$E$24/'2022'!D8)*100</f>
        <v>60.910677412860359</v>
      </c>
      <c r="E83" s="38">
        <f>+('ožujak 2022'!$E$24/'2022'!E8)*100</f>
        <v>60.089539593155585</v>
      </c>
      <c r="F83" s="38">
        <f>+('travanj 2022'!$E$24/'2022'!F8)*100</f>
        <v>67.947576154866667</v>
      </c>
      <c r="G83" s="38">
        <f>+('svibanj 2022'!$E$24/'2022'!G8)*100</f>
        <v>68.97957191970518</v>
      </c>
      <c r="H83" s="38">
        <f>+('lipanj 2022'!$E$24/'2022'!H8)*100</f>
        <v>72.380882498518957</v>
      </c>
      <c r="I83" s="38">
        <f>+('srpanj 2022'!$E$24/'2022'!I8)*100</f>
        <v>70.994690405006395</v>
      </c>
      <c r="J83" s="38">
        <f>+('kolovoz 2022'!$E$24/'2022'!J8)*100</f>
        <v>69.414510992582905</v>
      </c>
      <c r="K83" s="38">
        <f>+('rujan 2022'!$E$24/'2022'!K8)*100</f>
        <v>61.591006851006632</v>
      </c>
      <c r="L83" s="38">
        <f>+('listopad 2022'!$E$24/'2022'!L8)*100</f>
        <v>58.308335236723295</v>
      </c>
      <c r="M83" s="38">
        <f>+('studeni 2022'!$E$24/'2022'!M8)*100</f>
        <v>56.698787719906107</v>
      </c>
      <c r="N83" s="38">
        <f>+('prosinac 2022'!$E$24/'2022'!N8)*100</f>
        <v>53.382575634856508</v>
      </c>
    </row>
    <row r="84" spans="2:14" ht="12.95" customHeight="1" x14ac:dyDescent="0.2">
      <c r="B84" s="34" t="s">
        <v>67</v>
      </c>
      <c r="C84" s="38">
        <f>+('siječanj 2022'!$E$50/'2022'!C8)*100</f>
        <v>39.130840663479006</v>
      </c>
      <c r="D84" s="38">
        <f>+('veljača 2022'!$E$50/'2022'!D8)*100</f>
        <v>39.089322587139641</v>
      </c>
      <c r="E84" s="38">
        <f>+('ožujak 2022'!$E$50/'2022'!E8)*100</f>
        <v>39.910460406844415</v>
      </c>
      <c r="F84" s="38">
        <f>+('travanj 2022'!$E$50/'2022'!F8)*100</f>
        <v>32.05242384513334</v>
      </c>
      <c r="G84" s="38">
        <f>+('svibanj 2022'!$E$50/'2022'!G8)*100</f>
        <v>31.02042808029482</v>
      </c>
      <c r="H84" s="38">
        <f>+('lipanj 2022'!$E$50/'2022'!H8)*100</f>
        <v>27.61911750148105</v>
      </c>
      <c r="I84" s="38">
        <f>+('srpanj 2022'!$E$50/'2022'!I8)*100</f>
        <v>29.005309594993594</v>
      </c>
      <c r="J84" s="38">
        <f>+('kolovoz 2022'!$E$50/'2022'!J8)*100</f>
        <v>30.585489007417088</v>
      </c>
      <c r="K84" s="38">
        <f>+('rujan 2022'!$E$50/'2022'!K8)*100</f>
        <v>38.408993148993368</v>
      </c>
      <c r="L84" s="38">
        <f>+('listopad 2022'!$E$50/'2022'!L8)*100</f>
        <v>41.691664763276705</v>
      </c>
      <c r="M84" s="38">
        <f>+('studeni 2022'!$E$50/'2022'!M8)*100</f>
        <v>43.301212280093885</v>
      </c>
      <c r="N84" s="38">
        <f>+('prosinac 2022'!$E$50/'2022'!N8)*100</f>
        <v>46.617424365143485</v>
      </c>
    </row>
    <row r="85" spans="2:14" ht="12.95" customHeight="1" x14ac:dyDescent="0.2">
      <c r="B85" s="54" t="s">
        <v>68</v>
      </c>
      <c r="C85" s="55">
        <f>+('siječanj 2022'!$E$73/'2022'!C8)*100</f>
        <v>0</v>
      </c>
      <c r="D85" s="55">
        <f>+('veljača 2022'!$E$73/'2022'!D8)*100</f>
        <v>0</v>
      </c>
      <c r="E85" s="55">
        <f>+('ožujak 2022'!$E$73/'2022'!E8)*100</f>
        <v>0</v>
      </c>
      <c r="F85" s="55">
        <f>+('travanj 2022'!$E$73/'2022'!F8)*100</f>
        <v>0</v>
      </c>
      <c r="G85" s="55">
        <f>+('svibanj 2022'!$E$73/'2022'!G8)*100</f>
        <v>0</v>
      </c>
      <c r="H85" s="55">
        <f>+('lipanj 2022'!$E$73/'2022'!H8)*100</f>
        <v>0</v>
      </c>
      <c r="I85" s="55">
        <f>+('srpanj 2022'!$E$73/'2022'!I8)*100</f>
        <v>0</v>
      </c>
      <c r="J85" s="55">
        <f>+('kolovoz 2022'!$E$73/'2022'!J8)*100</f>
        <v>0</v>
      </c>
      <c r="K85" s="55">
        <f>+('rujan 2022'!$E$73/'2022'!K8)*100</f>
        <v>0</v>
      </c>
      <c r="L85" s="55">
        <f>+('listopad 2022'!$E$73/'2022'!L8)*100</f>
        <v>0</v>
      </c>
      <c r="M85" s="55">
        <f>+('studeni 2022'!$E$73/'2022'!M8)*100</f>
        <v>0</v>
      </c>
      <c r="N85" s="55">
        <f>+('prosinac 2022'!$E$73/'2022'!N8)*100</f>
        <v>0</v>
      </c>
    </row>
    <row r="86" spans="2:14" ht="12.95" customHeight="1" x14ac:dyDescent="0.2">
      <c r="B86" s="52" t="s">
        <v>32</v>
      </c>
      <c r="C86" s="56">
        <f t="shared" ref="C86:N86" si="112">SUM(C83:C85)</f>
        <v>100</v>
      </c>
      <c r="D86" s="56">
        <f t="shared" si="112"/>
        <v>100</v>
      </c>
      <c r="E86" s="56">
        <f t="shared" si="112"/>
        <v>100</v>
      </c>
      <c r="F86" s="56">
        <f t="shared" si="112"/>
        <v>100</v>
      </c>
      <c r="G86" s="56">
        <f t="shared" si="112"/>
        <v>100</v>
      </c>
      <c r="H86" s="56">
        <f t="shared" si="112"/>
        <v>100</v>
      </c>
      <c r="I86" s="56">
        <f t="shared" si="112"/>
        <v>99.999999999999986</v>
      </c>
      <c r="J86" s="56">
        <f t="shared" si="112"/>
        <v>100</v>
      </c>
      <c r="K86" s="56">
        <f t="shared" si="112"/>
        <v>100</v>
      </c>
      <c r="L86" s="56">
        <f t="shared" si="112"/>
        <v>100</v>
      </c>
      <c r="M86" s="56">
        <f t="shared" si="112"/>
        <v>100</v>
      </c>
      <c r="N86" s="56">
        <f t="shared" si="112"/>
        <v>100</v>
      </c>
    </row>
    <row r="89" spans="2:14" ht="12.95" customHeight="1" x14ac:dyDescent="0.2">
      <c r="B89" s="33" t="s">
        <v>108</v>
      </c>
    </row>
  </sheetData>
  <sheetProtection algorithmName="SHA-512" hashValue="cK75esyI08Vym9IiS/+KrQGXVHiQcrqxJLgkdYM7hoLeGD1SzJ16KZ0VCg2Aui5amFesFkG8+elz2ZDqcQ343A==" saltValue="RftucUfX7cXkQBu7CYcTK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64" orientation="landscape" r:id="rId1"/>
  <ignoredErrors>
    <ignoredError sqref="O41:P41 O23 O24:O40" evalError="1"/>
    <ignoredError sqref="D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R85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21" customWidth="1"/>
    <col min="2" max="3" width="10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5">
      <c r="B2" s="17" t="s">
        <v>70</v>
      </c>
      <c r="C2" s="16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56</v>
      </c>
      <c r="C4" s="60"/>
      <c r="D4" s="60" t="s">
        <v>57</v>
      </c>
      <c r="E4" s="60"/>
      <c r="F4" s="60"/>
    </row>
    <row r="5" spans="2:6" ht="22.5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101</v>
      </c>
    </row>
    <row r="6" spans="2:6" ht="12.95" customHeight="1" x14ac:dyDescent="0.2">
      <c r="B6" s="18" t="s">
        <v>2</v>
      </c>
      <c r="C6" s="18" t="s">
        <v>17</v>
      </c>
      <c r="D6" s="26">
        <v>772679</v>
      </c>
      <c r="E6" s="26">
        <v>3605116</v>
      </c>
      <c r="F6" s="26">
        <f>E6/'2022'!$O$1</f>
        <v>478481.120180503</v>
      </c>
    </row>
    <row r="7" spans="2:6" ht="12.95" customHeight="1" x14ac:dyDescent="0.2">
      <c r="B7" s="18" t="s">
        <v>3</v>
      </c>
      <c r="C7" s="18" t="s">
        <v>18</v>
      </c>
      <c r="D7" s="26">
        <v>1078060</v>
      </c>
      <c r="E7" s="26">
        <v>5578849</v>
      </c>
      <c r="F7" s="26">
        <f>E7/'2022'!$O$1</f>
        <v>740440.50700112805</v>
      </c>
    </row>
    <row r="8" spans="2:6" ht="12.95" customHeight="1" x14ac:dyDescent="0.2">
      <c r="B8" s="18" t="s">
        <v>4</v>
      </c>
      <c r="C8" s="18" t="s">
        <v>19</v>
      </c>
      <c r="D8" s="26">
        <v>2873800</v>
      </c>
      <c r="E8" s="26">
        <v>852531</v>
      </c>
      <c r="F8" s="26">
        <f>E8/'2022'!$O$1</f>
        <v>113150.30858052956</v>
      </c>
    </row>
    <row r="9" spans="2:6" ht="12.95" customHeight="1" x14ac:dyDescent="0.2">
      <c r="B9" s="18" t="s">
        <v>5</v>
      </c>
      <c r="C9" s="18" t="s">
        <v>20</v>
      </c>
      <c r="D9" s="26">
        <v>1050600</v>
      </c>
      <c r="E9" s="26">
        <v>1035097</v>
      </c>
      <c r="F9" s="26">
        <f>E9/'2022'!$O$1</f>
        <v>137380.98082155417</v>
      </c>
    </row>
    <row r="10" spans="2:6" ht="12.95" customHeight="1" x14ac:dyDescent="0.2">
      <c r="B10" s="18" t="s">
        <v>6</v>
      </c>
      <c r="C10" s="18" t="s">
        <v>21</v>
      </c>
      <c r="D10" s="26">
        <v>79137800</v>
      </c>
      <c r="E10" s="26">
        <v>1575116</v>
      </c>
      <c r="F10" s="26">
        <f>E10/'2022'!$O$1</f>
        <v>209053.81909881212</v>
      </c>
    </row>
    <row r="11" spans="2:6" ht="12.95" customHeight="1" x14ac:dyDescent="0.2">
      <c r="B11" s="18" t="s">
        <v>7</v>
      </c>
      <c r="C11" s="18" t="s">
        <v>22</v>
      </c>
      <c r="D11" s="26">
        <v>798000</v>
      </c>
      <c r="E11" s="26">
        <v>43196</v>
      </c>
      <c r="F11" s="26">
        <f>E11/'2022'!$O$1</f>
        <v>5733.094432278187</v>
      </c>
    </row>
    <row r="12" spans="2:6" ht="12.95" customHeight="1" x14ac:dyDescent="0.2">
      <c r="B12" s="18" t="s">
        <v>8</v>
      </c>
      <c r="C12" s="18" t="s">
        <v>23</v>
      </c>
      <c r="D12" s="26">
        <v>685450</v>
      </c>
      <c r="E12" s="26">
        <v>495157</v>
      </c>
      <c r="F12" s="26">
        <f>E12/'2022'!$O$1</f>
        <v>65718.627646160996</v>
      </c>
    </row>
    <row r="13" spans="2:6" ht="12.95" customHeight="1" x14ac:dyDescent="0.2">
      <c r="B13" s="18" t="s">
        <v>38</v>
      </c>
      <c r="C13" s="18" t="s">
        <v>39</v>
      </c>
      <c r="D13" s="26">
        <v>106100</v>
      </c>
      <c r="E13" s="26">
        <v>7850</v>
      </c>
      <c r="F13" s="26">
        <f>E13/'2022'!$O$1</f>
        <v>1041.8740460548145</v>
      </c>
    </row>
    <row r="14" spans="2:6" ht="12.95" customHeight="1" x14ac:dyDescent="0.2">
      <c r="B14" s="18" t="s">
        <v>9</v>
      </c>
      <c r="C14" s="18" t="s">
        <v>24</v>
      </c>
      <c r="D14" s="26">
        <v>2193850</v>
      </c>
      <c r="E14" s="26">
        <v>1557286</v>
      </c>
      <c r="F14" s="26">
        <f>E14/'2022'!$O$1</f>
        <v>206687.37142477933</v>
      </c>
    </row>
    <row r="15" spans="2:6" ht="12.95" customHeight="1" x14ac:dyDescent="0.2">
      <c r="B15" s="18" t="s">
        <v>10</v>
      </c>
      <c r="C15" s="18" t="s">
        <v>25</v>
      </c>
      <c r="D15" s="26">
        <v>7036966</v>
      </c>
      <c r="E15" s="26">
        <v>50114488</v>
      </c>
      <c r="F15" s="26">
        <f>E15/'2022'!$O$1</f>
        <v>6651335.5896210764</v>
      </c>
    </row>
    <row r="16" spans="2:6" ht="12.95" customHeight="1" x14ac:dyDescent="0.2">
      <c r="B16" s="18" t="s">
        <v>11</v>
      </c>
      <c r="C16" s="18" t="s">
        <v>26</v>
      </c>
      <c r="D16" s="26">
        <v>729455</v>
      </c>
      <c r="E16" s="26">
        <v>6444784</v>
      </c>
      <c r="F16" s="26">
        <f>E16/'2022'!$O$1</f>
        <v>855369.83210564731</v>
      </c>
    </row>
    <row r="17" spans="2:18" ht="12.95" customHeight="1" x14ac:dyDescent="0.2">
      <c r="B17" s="18" t="s">
        <v>12</v>
      </c>
      <c r="C17" s="18" t="s">
        <v>27</v>
      </c>
      <c r="D17" s="26">
        <v>12594204</v>
      </c>
      <c r="E17" s="26">
        <v>82635401</v>
      </c>
      <c r="F17" s="26">
        <f>E17/'2022'!$O$1</f>
        <v>10967602.495188797</v>
      </c>
    </row>
    <row r="18" spans="2:18" ht="12.95" customHeight="1" x14ac:dyDescent="0.2">
      <c r="B18" s="18" t="s">
        <v>13</v>
      </c>
      <c r="C18" s="18" t="s">
        <v>28</v>
      </c>
      <c r="D18" s="26">
        <v>2866710</v>
      </c>
      <c r="E18" s="26">
        <v>165534</v>
      </c>
      <c r="F18" s="26">
        <f>E18/'2022'!$O$1</f>
        <v>21970.137368106709</v>
      </c>
    </row>
    <row r="19" spans="2:18" ht="12.95" customHeight="1" x14ac:dyDescent="0.2">
      <c r="B19" s="18" t="s">
        <v>40</v>
      </c>
      <c r="C19" s="18" t="s">
        <v>41</v>
      </c>
      <c r="D19" s="26">
        <v>8358</v>
      </c>
      <c r="E19" s="26">
        <v>10794</v>
      </c>
      <c r="F19" s="26">
        <f>E19/'2022'!$O$1</f>
        <v>1432.6099940274735</v>
      </c>
    </row>
    <row r="20" spans="2:18" ht="12.95" customHeight="1" x14ac:dyDescent="0.2">
      <c r="B20" s="18" t="s">
        <v>42</v>
      </c>
      <c r="C20" s="18" t="s">
        <v>43</v>
      </c>
      <c r="D20" s="26">
        <v>1897</v>
      </c>
      <c r="E20" s="26">
        <v>6291</v>
      </c>
      <c r="F20" s="26">
        <f>E20/'2022'!$O$1</f>
        <v>834.95918773641245</v>
      </c>
    </row>
    <row r="21" spans="2:18" ht="12.95" customHeight="1" x14ac:dyDescent="0.2">
      <c r="B21" s="18" t="s">
        <v>14</v>
      </c>
      <c r="C21" s="18" t="s">
        <v>29</v>
      </c>
      <c r="D21" s="26">
        <v>2063176</v>
      </c>
      <c r="E21" s="26">
        <v>7757835</v>
      </c>
      <c r="F21" s="26">
        <f>E21/'2022'!$O$1</f>
        <v>1029641.6484172804</v>
      </c>
      <c r="I21" s="6"/>
    </row>
    <row r="22" spans="2:18" ht="12.95" customHeight="1" x14ac:dyDescent="0.2">
      <c r="B22" s="18" t="s">
        <v>15</v>
      </c>
      <c r="C22" s="18" t="s">
        <v>30</v>
      </c>
      <c r="D22" s="26">
        <v>91091702</v>
      </c>
      <c r="E22" s="26">
        <v>678281638</v>
      </c>
      <c r="F22" s="26">
        <f>E22/'2022'!$O$1</f>
        <v>90023443.891432732</v>
      </c>
      <c r="I22" s="6"/>
    </row>
    <row r="23" spans="2:18" ht="12.95" customHeight="1" x14ac:dyDescent="0.2">
      <c r="B23" s="18" t="s">
        <v>16</v>
      </c>
      <c r="C23" s="18" t="s">
        <v>31</v>
      </c>
      <c r="D23" s="26">
        <v>878510</v>
      </c>
      <c r="E23" s="26">
        <v>1421086</v>
      </c>
      <c r="F23" s="26">
        <f>E23/'2022'!$O$1</f>
        <v>188610.52491870726</v>
      </c>
      <c r="I23" s="6"/>
      <c r="J23" s="6"/>
    </row>
    <row r="24" spans="2:18" s="15" customFormat="1" ht="12.95" customHeight="1" x14ac:dyDescent="0.2">
      <c r="B24" s="7" t="s">
        <v>32</v>
      </c>
      <c r="C24" s="4"/>
      <c r="D24" s="4"/>
      <c r="E24" s="8">
        <f>SUM(E6:E23)</f>
        <v>841588049</v>
      </c>
      <c r="F24" s="8">
        <f>E24/'2022'!$O$1</f>
        <v>111697929.39146592</v>
      </c>
      <c r="I24" s="13"/>
      <c r="J24" s="13"/>
    </row>
    <row r="25" spans="2:18" ht="12.95" customHeight="1" x14ac:dyDescent="0.2">
      <c r="B25" s="9" t="s">
        <v>102</v>
      </c>
      <c r="C25" s="2"/>
      <c r="D25" s="10"/>
      <c r="E25" s="3">
        <f>+E24/1000000</f>
        <v>841.58804899999996</v>
      </c>
      <c r="F25" s="3">
        <f>E25/'2022'!$O$1</f>
        <v>111.69792939146591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9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71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56</v>
      </c>
      <c r="C30" s="60"/>
      <c r="D30" s="60" t="s">
        <v>60</v>
      </c>
      <c r="E30" s="60"/>
      <c r="F30" s="60"/>
      <c r="R30" s="14"/>
    </row>
    <row r="31" spans="2:18" ht="22.5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101</v>
      </c>
      <c r="R31" s="14"/>
    </row>
    <row r="32" spans="2:18" ht="12.95" customHeight="1" x14ac:dyDescent="0.2">
      <c r="B32" s="18" t="s">
        <v>2</v>
      </c>
      <c r="C32" s="18" t="s">
        <v>17</v>
      </c>
      <c r="D32" s="26">
        <v>111490</v>
      </c>
      <c r="E32" s="26">
        <v>521185</v>
      </c>
      <c r="F32" s="26">
        <f>E32/'2022'!$O$1</f>
        <v>69173.136903576873</v>
      </c>
      <c r="R32" s="14"/>
    </row>
    <row r="33" spans="2:18" ht="12.95" customHeight="1" x14ac:dyDescent="0.2">
      <c r="B33" s="18">
        <v>124</v>
      </c>
      <c r="C33" s="18" t="s">
        <v>18</v>
      </c>
      <c r="D33" s="26">
        <v>116545</v>
      </c>
      <c r="E33" s="26">
        <v>606039</v>
      </c>
      <c r="F33" s="26">
        <f>E33/'2022'!$O$1</f>
        <v>80435.198088791556</v>
      </c>
      <c r="R33" s="14"/>
    </row>
    <row r="34" spans="2:18" ht="12.95" customHeight="1" x14ac:dyDescent="0.2">
      <c r="B34" s="18" t="s">
        <v>4</v>
      </c>
      <c r="C34" s="18" t="s">
        <v>19</v>
      </c>
      <c r="D34" s="26">
        <v>600970</v>
      </c>
      <c r="E34" s="26">
        <v>178719</v>
      </c>
      <c r="F34" s="26">
        <f>E34/'2022'!$O$1</f>
        <v>23720.087597053553</v>
      </c>
    </row>
    <row r="35" spans="2:18" ht="12.95" customHeight="1" x14ac:dyDescent="0.2">
      <c r="B35" s="18" t="s">
        <v>5</v>
      </c>
      <c r="C35" s="18" t="s">
        <v>20</v>
      </c>
      <c r="D35" s="26">
        <v>303200</v>
      </c>
      <c r="E35" s="26">
        <v>303201</v>
      </c>
      <c r="F35" s="26">
        <f>E35/'2022'!$O$1</f>
        <v>40241.68823412303</v>
      </c>
    </row>
    <row r="36" spans="2:18" ht="12.95" customHeight="1" x14ac:dyDescent="0.2">
      <c r="B36" s="18" t="s">
        <v>6</v>
      </c>
      <c r="C36" s="18" t="s">
        <v>21</v>
      </c>
      <c r="D36" s="26">
        <v>64205300</v>
      </c>
      <c r="E36" s="26">
        <v>1325296</v>
      </c>
      <c r="F36" s="26">
        <f>E36/'2022'!$O$1</f>
        <v>175897.00710067025</v>
      </c>
    </row>
    <row r="37" spans="2:18" ht="12.95" customHeight="1" x14ac:dyDescent="0.2">
      <c r="B37" s="18" t="s">
        <v>7</v>
      </c>
      <c r="C37" s="18" t="s">
        <v>22</v>
      </c>
      <c r="D37" s="26">
        <v>67000</v>
      </c>
      <c r="E37" s="26">
        <v>3832</v>
      </c>
      <c r="F37" s="26">
        <f>E37/'2022'!$O$1</f>
        <v>508.59380184484701</v>
      </c>
    </row>
    <row r="38" spans="2:18" ht="12.95" customHeight="1" x14ac:dyDescent="0.2">
      <c r="B38" s="18" t="s">
        <v>8</v>
      </c>
      <c r="C38" s="18" t="s">
        <v>23</v>
      </c>
      <c r="D38" s="26">
        <v>314350</v>
      </c>
      <c r="E38" s="26">
        <v>233388</v>
      </c>
      <c r="F38" s="26">
        <f>E38/'2022'!$O$1</f>
        <v>30975.910810272744</v>
      </c>
    </row>
    <row r="39" spans="2:18" ht="12.95" customHeight="1" x14ac:dyDescent="0.2">
      <c r="B39" s="18" t="s">
        <v>38</v>
      </c>
      <c r="C39" s="18" t="s">
        <v>39</v>
      </c>
      <c r="D39" s="26">
        <v>67550</v>
      </c>
      <c r="E39" s="26">
        <v>5976</v>
      </c>
      <c r="F39" s="26">
        <f>E39/'2022'!$O$1</f>
        <v>793.1515030858053</v>
      </c>
    </row>
    <row r="40" spans="2:18" ht="12.95" customHeight="1" x14ac:dyDescent="0.2">
      <c r="B40" s="18" t="s">
        <v>9</v>
      </c>
      <c r="C40" s="18" t="s">
        <v>24</v>
      </c>
      <c r="D40" s="26">
        <v>482500</v>
      </c>
      <c r="E40" s="26">
        <v>347334</v>
      </c>
      <c r="F40" s="26">
        <f>E40/'2022'!$O$1</f>
        <v>46099.143937885725</v>
      </c>
    </row>
    <row r="41" spans="2:18" ht="12.95" customHeight="1" x14ac:dyDescent="0.2">
      <c r="B41" s="18" t="s">
        <v>10</v>
      </c>
      <c r="C41" s="18" t="s">
        <v>25</v>
      </c>
      <c r="D41" s="26">
        <v>1267210</v>
      </c>
      <c r="E41" s="26">
        <v>9139605</v>
      </c>
      <c r="F41" s="26">
        <f>E41/'2022'!$O$1</f>
        <v>1213034.0434003582</v>
      </c>
    </row>
    <row r="42" spans="2:18" ht="12.95" customHeight="1" x14ac:dyDescent="0.2">
      <c r="B42" s="18" t="s">
        <v>11</v>
      </c>
      <c r="C42" s="18" t="s">
        <v>26</v>
      </c>
      <c r="D42" s="26">
        <v>170985</v>
      </c>
      <c r="E42" s="26">
        <v>1533061</v>
      </c>
      <c r="F42" s="26">
        <f>E42/'2022'!$O$1</f>
        <v>203472.16139093501</v>
      </c>
    </row>
    <row r="43" spans="2:18" ht="12.95" customHeight="1" x14ac:dyDescent="0.2">
      <c r="B43" s="18" t="s">
        <v>12</v>
      </c>
      <c r="C43" s="18" t="s">
        <v>27</v>
      </c>
      <c r="D43" s="26">
        <v>1528829</v>
      </c>
      <c r="E43" s="26">
        <v>10156890</v>
      </c>
      <c r="F43" s="26">
        <f>E43/'2022'!$O$1</f>
        <v>1348050.9655584311</v>
      </c>
    </row>
    <row r="44" spans="2:18" ht="12.95" customHeight="1" x14ac:dyDescent="0.2">
      <c r="B44" s="18" t="s">
        <v>13</v>
      </c>
      <c r="C44" s="18" t="s">
        <v>28</v>
      </c>
      <c r="D44" s="26">
        <v>2507960</v>
      </c>
      <c r="E44" s="26">
        <v>168046</v>
      </c>
      <c r="F44" s="26">
        <f>E44/'2022'!$O$1</f>
        <v>22303.537062844247</v>
      </c>
    </row>
    <row r="45" spans="2:18" ht="12.95" customHeight="1" x14ac:dyDescent="0.2">
      <c r="B45" s="18" t="s">
        <v>40</v>
      </c>
      <c r="C45" s="18" t="s">
        <v>41</v>
      </c>
      <c r="D45" s="26">
        <v>33972</v>
      </c>
      <c r="E45" s="26">
        <v>50864</v>
      </c>
      <c r="F45" s="26">
        <f>E45/'2022'!$O$1</f>
        <v>6750.8129272015394</v>
      </c>
    </row>
    <row r="46" spans="2:18" ht="12.95" customHeight="1" x14ac:dyDescent="0.2">
      <c r="B46" s="12" t="s">
        <v>42</v>
      </c>
      <c r="C46" s="12" t="s">
        <v>43</v>
      </c>
      <c r="D46" s="26">
        <v>785</v>
      </c>
      <c r="E46" s="26">
        <v>3077</v>
      </c>
      <c r="F46" s="26">
        <f>E46/'2022'!$O$1</f>
        <v>408.38808149180437</v>
      </c>
    </row>
    <row r="47" spans="2:18" ht="12.95" customHeight="1" x14ac:dyDescent="0.2">
      <c r="B47" s="18" t="s">
        <v>14</v>
      </c>
      <c r="C47" s="18" t="s">
        <v>29</v>
      </c>
      <c r="D47" s="26">
        <v>1797900</v>
      </c>
      <c r="E47" s="26">
        <v>7075458</v>
      </c>
      <c r="F47" s="26">
        <f>E47/'2022'!$O$1</f>
        <v>939074.65657973313</v>
      </c>
    </row>
    <row r="48" spans="2:18" ht="12.95" customHeight="1" x14ac:dyDescent="0.2">
      <c r="B48" s="18" t="s">
        <v>15</v>
      </c>
      <c r="C48" s="18" t="s">
        <v>30</v>
      </c>
      <c r="D48" s="26">
        <v>67359648</v>
      </c>
      <c r="E48" s="26">
        <v>509019497</v>
      </c>
      <c r="F48" s="26">
        <f>E48/'2022'!$O$1</f>
        <v>67558497.179640323</v>
      </c>
    </row>
    <row r="49" spans="2:6" ht="12.95" customHeight="1" x14ac:dyDescent="0.2">
      <c r="B49" s="18" t="s">
        <v>16</v>
      </c>
      <c r="C49" s="18" t="s">
        <v>31</v>
      </c>
      <c r="D49" s="26">
        <v>221350</v>
      </c>
      <c r="E49" s="26">
        <v>358640</v>
      </c>
      <c r="F49" s="26">
        <f>E49/'2022'!$O$1</f>
        <v>47599.708009821486</v>
      </c>
    </row>
    <row r="50" spans="2:6" s="15" customFormat="1" ht="12.95" customHeight="1" x14ac:dyDescent="0.2">
      <c r="B50" s="4" t="s">
        <v>32</v>
      </c>
      <c r="C50" s="4"/>
      <c r="D50" s="8"/>
      <c r="E50" s="8">
        <f>SUM(E32:E49)</f>
        <v>541030108</v>
      </c>
      <c r="F50" s="8">
        <f>E50/'2022'!$O$1</f>
        <v>71807035.370628431</v>
      </c>
    </row>
    <row r="51" spans="2:6" ht="12.95" customHeight="1" x14ac:dyDescent="0.2">
      <c r="B51" s="9" t="s">
        <v>102</v>
      </c>
      <c r="C51" s="2"/>
      <c r="D51" s="10"/>
      <c r="E51" s="3">
        <f>+E50/1000000</f>
        <v>541.03010800000004</v>
      </c>
      <c r="F51" s="3">
        <f>E51/'2022'!$O$1</f>
        <v>71.807035370628441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72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56</v>
      </c>
      <c r="C56" s="60"/>
      <c r="D56" s="60" t="s">
        <v>57</v>
      </c>
      <c r="E56" s="60"/>
      <c r="F56" s="60"/>
    </row>
    <row r="57" spans="2:6" ht="22.5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101</v>
      </c>
    </row>
    <row r="58" spans="2:6" ht="12.95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E58/'2022'!$O$1</f>
        <v>0</v>
      </c>
    </row>
    <row r="59" spans="2:6" ht="12.95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E59/'2022'!$O$1</f>
        <v>0</v>
      </c>
    </row>
    <row r="60" spans="2:6" ht="12.95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E60/'2022'!$O$1</f>
        <v>0</v>
      </c>
    </row>
    <row r="61" spans="2:6" ht="12.95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E61/'2022'!$O$1</f>
        <v>0</v>
      </c>
    </row>
    <row r="62" spans="2:6" ht="12.95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E62/'2022'!$O$1</f>
        <v>0</v>
      </c>
    </row>
    <row r="63" spans="2:6" ht="12.95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E63/'2022'!$O$1</f>
        <v>0</v>
      </c>
    </row>
    <row r="64" spans="2:6" ht="12.95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E64/'2022'!$O$1</f>
        <v>0</v>
      </c>
    </row>
    <row r="65" spans="2:6" ht="12.95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E65/'2022'!$O$1</f>
        <v>0</v>
      </c>
    </row>
    <row r="66" spans="2:6" ht="12.95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E66/'2022'!$O$1</f>
        <v>0</v>
      </c>
    </row>
    <row r="67" spans="2:6" ht="12.95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E67/'2022'!$O$1</f>
        <v>0</v>
      </c>
    </row>
    <row r="68" spans="2:6" ht="12.95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E68/'2022'!$O$1</f>
        <v>0</v>
      </c>
    </row>
    <row r="69" spans="2:6" ht="12.95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E69/'2022'!$O$1</f>
        <v>0</v>
      </c>
    </row>
    <row r="70" spans="2:6" ht="12.95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E70/'2022'!$O$1</f>
        <v>0</v>
      </c>
    </row>
    <row r="71" spans="2:6" ht="12.95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E71/'2022'!$O$1</f>
        <v>0</v>
      </c>
    </row>
    <row r="72" spans="2:6" ht="12.95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E72/'2022'!$O$1</f>
        <v>0</v>
      </c>
    </row>
    <row r="73" spans="2:6" s="15" customFormat="1" ht="12.95" customHeight="1" x14ac:dyDescent="0.2">
      <c r="B73" s="4" t="s">
        <v>32</v>
      </c>
      <c r="C73" s="4"/>
      <c r="D73" s="8"/>
      <c r="E73" s="8">
        <f>SUM(E58:E72)</f>
        <v>0</v>
      </c>
      <c r="F73" s="8">
        <f>E73/'2022'!$O$1</f>
        <v>0</v>
      </c>
    </row>
    <row r="74" spans="2:6" ht="12.95" customHeight="1" x14ac:dyDescent="0.2">
      <c r="B74" s="9" t="s">
        <v>102</v>
      </c>
      <c r="C74" s="2"/>
      <c r="D74" s="10"/>
      <c r="E74" s="3">
        <f>+E73/1000000</f>
        <v>0</v>
      </c>
      <c r="F74" s="3">
        <f>E74/'2022'!$O$1</f>
        <v>0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73</v>
      </c>
      <c r="C77" s="29"/>
      <c r="D77" s="26"/>
      <c r="E77" s="26"/>
      <c r="F77" s="26"/>
    </row>
    <row r="78" spans="2:6" ht="12.95" customHeight="1" x14ac:dyDescent="0.2">
      <c r="B78" s="28" t="s">
        <v>103</v>
      </c>
      <c r="C78" s="29"/>
      <c r="D78" s="26"/>
      <c r="E78" s="26"/>
      <c r="F78" s="26"/>
    </row>
    <row r="79" spans="2:6" ht="12.95" customHeight="1" x14ac:dyDescent="0.2">
      <c r="B79" s="59"/>
      <c r="C79" s="59"/>
      <c r="D79" s="59"/>
      <c r="E79" s="59"/>
      <c r="F79" s="58"/>
    </row>
    <row r="80" spans="2:6" ht="12.95" customHeight="1" x14ac:dyDescent="0.2">
      <c r="B80" s="24"/>
      <c r="C80" s="24"/>
      <c r="D80" s="24"/>
      <c r="E80" s="24" t="s">
        <v>59</v>
      </c>
      <c r="F80" s="24" t="s">
        <v>101</v>
      </c>
    </row>
    <row r="81" spans="2:6" ht="12.95" customHeight="1" x14ac:dyDescent="0.2">
      <c r="B81" s="21" t="s">
        <v>36</v>
      </c>
      <c r="E81" s="6">
        <f>+E25+E74</f>
        <v>841.58804899999996</v>
      </c>
      <c r="F81" s="6">
        <f>E81/'2022'!$O$1</f>
        <v>111.69792939146591</v>
      </c>
    </row>
    <row r="82" spans="2:6" ht="12.95" customHeight="1" x14ac:dyDescent="0.2">
      <c r="B82" s="5" t="s">
        <v>37</v>
      </c>
      <c r="C82" s="5"/>
      <c r="D82" s="5"/>
      <c r="E82" s="11">
        <f>+E51</f>
        <v>541.03010800000004</v>
      </c>
      <c r="F82" s="11">
        <f>E82/'2022'!$O$1</f>
        <v>71.807035370628441</v>
      </c>
    </row>
    <row r="85" spans="2:6" ht="12.95" customHeight="1" x14ac:dyDescent="0.2">
      <c r="B85" s="33" t="s">
        <v>108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3" orientation="portrait" horizontalDpi="300" verticalDpi="300" r:id="rId1"/>
  <ignoredErrors>
    <ignoredError sqref="B6:B7 B8:B23 B32:B49 B58:B7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85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21" customWidth="1"/>
    <col min="2" max="3" width="10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5">
      <c r="B2" s="17" t="s">
        <v>74</v>
      </c>
      <c r="C2" s="16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56</v>
      </c>
      <c r="C4" s="60"/>
      <c r="D4" s="60" t="s">
        <v>57</v>
      </c>
      <c r="E4" s="60"/>
      <c r="F4" s="60"/>
    </row>
    <row r="5" spans="2:6" ht="22.5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101</v>
      </c>
    </row>
    <row r="6" spans="2:6" ht="12.95" customHeight="1" x14ac:dyDescent="0.2">
      <c r="B6" s="18" t="s">
        <v>2</v>
      </c>
      <c r="C6" s="18" t="s">
        <v>17</v>
      </c>
      <c r="D6" s="26">
        <v>1059620</v>
      </c>
      <c r="E6" s="26">
        <v>4990720</v>
      </c>
      <c r="F6" s="26">
        <f>E6/'2022'!$O$1</f>
        <v>662382.37441104255</v>
      </c>
    </row>
    <row r="7" spans="2:6" ht="12.95" customHeight="1" x14ac:dyDescent="0.2">
      <c r="B7" s="18" t="s">
        <v>3</v>
      </c>
      <c r="C7" s="18" t="s">
        <v>18</v>
      </c>
      <c r="D7" s="26">
        <v>708055</v>
      </c>
      <c r="E7" s="26">
        <v>3622205</v>
      </c>
      <c r="F7" s="26">
        <f>E7/'2022'!$O$1</f>
        <v>480749.22025350056</v>
      </c>
    </row>
    <row r="8" spans="2:6" ht="12.95" customHeight="1" x14ac:dyDescent="0.2">
      <c r="B8" s="18" t="s">
        <v>4</v>
      </c>
      <c r="C8" s="18" t="s">
        <v>19</v>
      </c>
      <c r="D8" s="26">
        <v>3622320</v>
      </c>
      <c r="E8" s="26">
        <v>1079953</v>
      </c>
      <c r="F8" s="26">
        <f>E8/'2022'!$O$1</f>
        <v>143334.39511580064</v>
      </c>
    </row>
    <row r="9" spans="2:6" ht="12.95" customHeight="1" x14ac:dyDescent="0.2">
      <c r="B9" s="18" t="s">
        <v>5</v>
      </c>
      <c r="C9" s="18" t="s">
        <v>20</v>
      </c>
      <c r="D9" s="26">
        <v>1294020</v>
      </c>
      <c r="E9" s="26">
        <v>1286273</v>
      </c>
      <c r="F9" s="26">
        <f>E9/'2022'!$O$1</f>
        <v>170717.76494790628</v>
      </c>
    </row>
    <row r="10" spans="2:6" ht="12.95" customHeight="1" x14ac:dyDescent="0.2">
      <c r="B10" s="18" t="s">
        <v>6</v>
      </c>
      <c r="C10" s="18" t="s">
        <v>21</v>
      </c>
      <c r="D10" s="26">
        <v>79754545</v>
      </c>
      <c r="E10" s="26">
        <v>1610641</v>
      </c>
      <c r="F10" s="26">
        <f>E10/'2022'!$O$1</f>
        <v>213768.79686774171</v>
      </c>
    </row>
    <row r="11" spans="2:6" ht="12.95" customHeight="1" x14ac:dyDescent="0.2">
      <c r="B11" s="18" t="s">
        <v>7</v>
      </c>
      <c r="C11" s="18" t="s">
        <v>22</v>
      </c>
      <c r="D11" s="26">
        <v>1546000</v>
      </c>
      <c r="E11" s="26">
        <v>85738</v>
      </c>
      <c r="F11" s="26">
        <f>E11/'2022'!$O$1</f>
        <v>11379.388147853208</v>
      </c>
    </row>
    <row r="12" spans="2:6" ht="12.95" customHeight="1" x14ac:dyDescent="0.2">
      <c r="B12" s="18" t="s">
        <v>8</v>
      </c>
      <c r="C12" s="18" t="s">
        <v>23</v>
      </c>
      <c r="D12" s="26">
        <v>434750</v>
      </c>
      <c r="E12" s="26">
        <v>312102</v>
      </c>
      <c r="F12" s="26">
        <f>E12/'2022'!$O$1</f>
        <v>41423.053951821617</v>
      </c>
    </row>
    <row r="13" spans="2:6" ht="12.95" customHeight="1" x14ac:dyDescent="0.2">
      <c r="B13" s="18" t="s">
        <v>38</v>
      </c>
      <c r="C13" s="18" t="s">
        <v>39</v>
      </c>
      <c r="D13" s="26">
        <v>322100</v>
      </c>
      <c r="E13" s="26">
        <v>22564</v>
      </c>
      <c r="F13" s="26">
        <f>E13/'2022'!$O$1</f>
        <v>2994.757449067622</v>
      </c>
    </row>
    <row r="14" spans="2:6" ht="12.95" customHeight="1" x14ac:dyDescent="0.2">
      <c r="B14" s="18" t="s">
        <v>9</v>
      </c>
      <c r="C14" s="18" t="s">
        <v>24</v>
      </c>
      <c r="D14" s="26">
        <v>1575720</v>
      </c>
      <c r="E14" s="26">
        <v>1091726</v>
      </c>
      <c r="F14" s="26">
        <f>E14/'2022'!$O$1</f>
        <v>144896.94073926602</v>
      </c>
    </row>
    <row r="15" spans="2:6" ht="12.95" customHeight="1" x14ac:dyDescent="0.2">
      <c r="B15" s="18" t="s">
        <v>10</v>
      </c>
      <c r="C15" s="18" t="s">
        <v>25</v>
      </c>
      <c r="D15" s="26">
        <v>6000607</v>
      </c>
      <c r="E15" s="26">
        <v>42449084</v>
      </c>
      <c r="F15" s="26">
        <f>E15/'2022'!$O$1</f>
        <v>5633961.6431083679</v>
      </c>
    </row>
    <row r="16" spans="2:6" ht="12.95" customHeight="1" x14ac:dyDescent="0.2">
      <c r="B16" s="18" t="s">
        <v>11</v>
      </c>
      <c r="C16" s="18" t="s">
        <v>26</v>
      </c>
      <c r="D16" s="26">
        <v>809189</v>
      </c>
      <c r="E16" s="26">
        <v>7146882</v>
      </c>
      <c r="F16" s="26">
        <f>E16/'2022'!$O$1</f>
        <v>948554.25044793938</v>
      </c>
    </row>
    <row r="17" spans="2:18" ht="12.95" customHeight="1" x14ac:dyDescent="0.2">
      <c r="B17" s="18" t="s">
        <v>12</v>
      </c>
      <c r="C17" s="18" t="s">
        <v>27</v>
      </c>
      <c r="D17" s="26">
        <v>12742685</v>
      </c>
      <c r="E17" s="26">
        <v>83577478</v>
      </c>
      <c r="F17" s="26">
        <f>E17/'2022'!$O$1</f>
        <v>11092637.600371623</v>
      </c>
    </row>
    <row r="18" spans="2:18" ht="12.95" customHeight="1" x14ac:dyDescent="0.2">
      <c r="B18" s="18" t="s">
        <v>13</v>
      </c>
      <c r="C18" s="18" t="s">
        <v>28</v>
      </c>
      <c r="D18" s="26">
        <v>2498755</v>
      </c>
      <c r="E18" s="26">
        <v>145710</v>
      </c>
      <c r="F18" s="26">
        <f>E18/'2022'!$O$1</f>
        <v>19339.040414095161</v>
      </c>
    </row>
    <row r="19" spans="2:18" ht="12.95" customHeight="1" x14ac:dyDescent="0.2">
      <c r="B19" s="18" t="s">
        <v>40</v>
      </c>
      <c r="C19" s="18" t="s">
        <v>41</v>
      </c>
      <c r="D19" s="26">
        <v>5436</v>
      </c>
      <c r="E19" s="26">
        <v>7015</v>
      </c>
      <c r="F19" s="26">
        <f>E19/'2022'!$O$1</f>
        <v>931.05050102860173</v>
      </c>
    </row>
    <row r="20" spans="2:18" ht="12.95" customHeight="1" x14ac:dyDescent="0.2">
      <c r="B20" s="18" t="s">
        <v>42</v>
      </c>
      <c r="C20" s="18" t="s">
        <v>43</v>
      </c>
      <c r="D20" s="26">
        <v>1770</v>
      </c>
      <c r="E20" s="26">
        <v>5878</v>
      </c>
      <c r="F20" s="26">
        <f>E20/'2022'!$O$1</f>
        <v>780.14466786117191</v>
      </c>
    </row>
    <row r="21" spans="2:18" ht="12.95" customHeight="1" x14ac:dyDescent="0.2">
      <c r="B21" s="18" t="s">
        <v>14</v>
      </c>
      <c r="C21" s="18" t="s">
        <v>29</v>
      </c>
      <c r="D21" s="26">
        <v>2150179</v>
      </c>
      <c r="E21" s="26">
        <v>8138866</v>
      </c>
      <c r="F21" s="26">
        <f>E21/'2022'!$O$1</f>
        <v>1080213.1528303139</v>
      </c>
      <c r="I21" s="6"/>
    </row>
    <row r="22" spans="2:18" ht="12.95" customHeight="1" x14ac:dyDescent="0.2">
      <c r="B22" s="18" t="s">
        <v>15</v>
      </c>
      <c r="C22" s="18" t="s">
        <v>30</v>
      </c>
      <c r="D22" s="26">
        <v>96497633</v>
      </c>
      <c r="E22" s="26">
        <v>717118217</v>
      </c>
      <c r="F22" s="26">
        <f>E22/'2022'!$O$1</f>
        <v>95177943.725529224</v>
      </c>
      <c r="I22" s="6"/>
    </row>
    <row r="23" spans="2:18" ht="12.95" customHeight="1" x14ac:dyDescent="0.2">
      <c r="B23" s="18" t="s">
        <v>16</v>
      </c>
      <c r="C23" s="18" t="s">
        <v>31</v>
      </c>
      <c r="D23" s="26">
        <v>937540</v>
      </c>
      <c r="E23" s="26">
        <v>1528926</v>
      </c>
      <c r="F23" s="26">
        <f>E23/'2022'!$O$1</f>
        <v>202923.35257814053</v>
      </c>
      <c r="I23" s="6"/>
      <c r="J23" s="6"/>
    </row>
    <row r="24" spans="2:18" s="15" customFormat="1" ht="12.95" customHeight="1" x14ac:dyDescent="0.2">
      <c r="B24" s="7" t="s">
        <v>32</v>
      </c>
      <c r="C24" s="4"/>
      <c r="D24" s="4"/>
      <c r="E24" s="8">
        <f>SUM(E6:E23)</f>
        <v>874219978</v>
      </c>
      <c r="F24" s="8">
        <f>E24/'2022'!$O$1</f>
        <v>116028930.6523326</v>
      </c>
      <c r="I24" s="13"/>
      <c r="J24" s="13"/>
    </row>
    <row r="25" spans="2:18" ht="12.95" customHeight="1" x14ac:dyDescent="0.2">
      <c r="B25" s="9" t="s">
        <v>102</v>
      </c>
      <c r="C25" s="2"/>
      <c r="D25" s="10"/>
      <c r="E25" s="3">
        <f>+E24/1000000</f>
        <v>874.21997799999997</v>
      </c>
      <c r="F25" s="3">
        <f>E25/'2022'!$O$1</f>
        <v>116.02893065233259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9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75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56</v>
      </c>
      <c r="C30" s="60"/>
      <c r="D30" s="60" t="s">
        <v>60</v>
      </c>
      <c r="E30" s="60"/>
      <c r="F30" s="60"/>
      <c r="R30" s="14"/>
    </row>
    <row r="31" spans="2:18" ht="22.5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101</v>
      </c>
      <c r="R31" s="14"/>
    </row>
    <row r="32" spans="2:18" ht="12.95" customHeight="1" x14ac:dyDescent="0.2">
      <c r="B32" s="18" t="s">
        <v>2</v>
      </c>
      <c r="C32" s="18" t="s">
        <v>17</v>
      </c>
      <c r="D32" s="26">
        <v>110695</v>
      </c>
      <c r="E32" s="26">
        <v>524392</v>
      </c>
      <c r="F32" s="26">
        <f>E32/'2022'!$O$1</f>
        <v>69598.778950162581</v>
      </c>
      <c r="R32" s="14"/>
    </row>
    <row r="33" spans="2:18" ht="12.95" customHeight="1" x14ac:dyDescent="0.2">
      <c r="B33" s="18">
        <v>124</v>
      </c>
      <c r="C33" s="18" t="s">
        <v>18</v>
      </c>
      <c r="D33" s="26">
        <v>120740</v>
      </c>
      <c r="E33" s="26">
        <v>625246</v>
      </c>
      <c r="F33" s="26">
        <f>E33/'2022'!$O$1</f>
        <v>82984.405070011271</v>
      </c>
      <c r="R33" s="14"/>
    </row>
    <row r="34" spans="2:18" ht="12.95" customHeight="1" x14ac:dyDescent="0.2">
      <c r="B34" s="18" t="s">
        <v>4</v>
      </c>
      <c r="C34" s="18" t="s">
        <v>19</v>
      </c>
      <c r="D34" s="26">
        <v>1142630</v>
      </c>
      <c r="E34" s="26">
        <v>342722</v>
      </c>
      <c r="F34" s="26">
        <f>E34/'2022'!$O$1</f>
        <v>45487.026345477469</v>
      </c>
    </row>
    <row r="35" spans="2:18" ht="12.95" customHeight="1" x14ac:dyDescent="0.2">
      <c r="B35" s="18" t="s">
        <v>5</v>
      </c>
      <c r="C35" s="18" t="s">
        <v>20</v>
      </c>
      <c r="D35" s="26">
        <v>256270</v>
      </c>
      <c r="E35" s="26">
        <v>255880</v>
      </c>
      <c r="F35" s="26">
        <f>E35/'2022'!$O$1</f>
        <v>33961.112217134512</v>
      </c>
    </row>
    <row r="36" spans="2:18" ht="12.95" customHeight="1" x14ac:dyDescent="0.2">
      <c r="B36" s="18" t="s">
        <v>6</v>
      </c>
      <c r="C36" s="18" t="s">
        <v>21</v>
      </c>
      <c r="D36" s="26">
        <v>59318050</v>
      </c>
      <c r="E36" s="26">
        <v>1235924</v>
      </c>
      <c r="F36" s="26">
        <f>E36/'2022'!$O$1</f>
        <v>164035.30426703827</v>
      </c>
    </row>
    <row r="37" spans="2:18" ht="12.95" customHeight="1" x14ac:dyDescent="0.2">
      <c r="B37" s="18" t="s">
        <v>7</v>
      </c>
      <c r="C37" s="18" t="s">
        <v>22</v>
      </c>
      <c r="D37" s="26">
        <v>29000</v>
      </c>
      <c r="E37" s="26">
        <v>1717</v>
      </c>
      <c r="F37" s="26">
        <f>E37/'2022'!$O$1</f>
        <v>227.88506204791292</v>
      </c>
    </row>
    <row r="38" spans="2:18" ht="12.95" customHeight="1" x14ac:dyDescent="0.2">
      <c r="B38" s="18" t="s">
        <v>8</v>
      </c>
      <c r="C38" s="18" t="s">
        <v>23</v>
      </c>
      <c r="D38" s="26">
        <v>120250</v>
      </c>
      <c r="E38" s="26">
        <v>88437</v>
      </c>
      <c r="F38" s="26">
        <f>E38/'2022'!$O$1</f>
        <v>11737.607007764283</v>
      </c>
    </row>
    <row r="39" spans="2:18" ht="12.95" customHeight="1" x14ac:dyDescent="0.2">
      <c r="B39" s="18" t="s">
        <v>38</v>
      </c>
      <c r="C39" s="18" t="s">
        <v>39</v>
      </c>
      <c r="D39" s="26">
        <v>63200</v>
      </c>
      <c r="E39" s="26">
        <v>5514</v>
      </c>
      <c r="F39" s="26">
        <f>E39/'2022'!$O$1</f>
        <v>731.83356559824801</v>
      </c>
    </row>
    <row r="40" spans="2:18" ht="12.95" customHeight="1" x14ac:dyDescent="0.2">
      <c r="B40" s="18" t="s">
        <v>9</v>
      </c>
      <c r="C40" s="18" t="s">
        <v>24</v>
      </c>
      <c r="D40" s="26">
        <v>507840</v>
      </c>
      <c r="E40" s="26">
        <v>359299</v>
      </c>
      <c r="F40" s="26">
        <f>E40/'2022'!$O$1</f>
        <v>47687.172340566722</v>
      </c>
    </row>
    <row r="41" spans="2:18" ht="12.95" customHeight="1" x14ac:dyDescent="0.2">
      <c r="B41" s="18" t="s">
        <v>10</v>
      </c>
      <c r="C41" s="18" t="s">
        <v>25</v>
      </c>
      <c r="D41" s="26">
        <v>1481000</v>
      </c>
      <c r="E41" s="26">
        <v>10686518</v>
      </c>
      <c r="F41" s="26">
        <f>E41/'2022'!$O$1</f>
        <v>1418344.6811334528</v>
      </c>
    </row>
    <row r="42" spans="2:18" ht="12.95" customHeight="1" x14ac:dyDescent="0.2">
      <c r="B42" s="18" t="s">
        <v>11</v>
      </c>
      <c r="C42" s="18" t="s">
        <v>26</v>
      </c>
      <c r="D42" s="26">
        <v>212629</v>
      </c>
      <c r="E42" s="26">
        <v>1912269</v>
      </c>
      <c r="F42" s="26">
        <f>E42/'2022'!$O$1</f>
        <v>253801.71212422854</v>
      </c>
    </row>
    <row r="43" spans="2:18" ht="12.95" customHeight="1" x14ac:dyDescent="0.2">
      <c r="B43" s="18" t="s">
        <v>12</v>
      </c>
      <c r="C43" s="18" t="s">
        <v>27</v>
      </c>
      <c r="D43" s="26">
        <v>1768878</v>
      </c>
      <c r="E43" s="26">
        <v>11803726</v>
      </c>
      <c r="F43" s="26">
        <f>E43/'2022'!$O$1</f>
        <v>1566623.6644767402</v>
      </c>
    </row>
    <row r="44" spans="2:18" ht="12.95" customHeight="1" x14ac:dyDescent="0.2">
      <c r="B44" s="18" t="s">
        <v>13</v>
      </c>
      <c r="C44" s="18" t="s">
        <v>28</v>
      </c>
      <c r="D44" s="26">
        <v>2555275</v>
      </c>
      <c r="E44" s="26">
        <v>170161</v>
      </c>
      <c r="F44" s="26">
        <f>E44/'2022'!$O$1</f>
        <v>22584.245802641184</v>
      </c>
    </row>
    <row r="45" spans="2:18" ht="12.95" customHeight="1" x14ac:dyDescent="0.2">
      <c r="B45" s="18" t="s">
        <v>40</v>
      </c>
      <c r="C45" s="18" t="s">
        <v>41</v>
      </c>
      <c r="D45" s="26">
        <v>994</v>
      </c>
      <c r="E45" s="26">
        <v>1545</v>
      </c>
      <c r="F45" s="26">
        <f>E45/'2022'!$O$1</f>
        <v>205.05673900059725</v>
      </c>
    </row>
    <row r="46" spans="2:18" ht="12.95" customHeight="1" x14ac:dyDescent="0.2">
      <c r="B46" s="12" t="s">
        <v>42</v>
      </c>
      <c r="C46" s="12" t="s">
        <v>43</v>
      </c>
      <c r="D46" s="26">
        <v>722</v>
      </c>
      <c r="E46" s="26">
        <v>2835</v>
      </c>
      <c r="F46" s="26">
        <f>E46/'2022'!$O$1</f>
        <v>376.26916185546486</v>
      </c>
    </row>
    <row r="47" spans="2:18" ht="12.95" customHeight="1" x14ac:dyDescent="0.2">
      <c r="B47" s="18" t="s">
        <v>14</v>
      </c>
      <c r="C47" s="18" t="s">
        <v>29</v>
      </c>
      <c r="D47" s="26">
        <v>2011152</v>
      </c>
      <c r="E47" s="26">
        <v>7902335</v>
      </c>
      <c r="F47" s="26">
        <f>E47/'2022'!$O$1</f>
        <v>1048820.0942331939</v>
      </c>
    </row>
    <row r="48" spans="2:18" ht="12.95" customHeight="1" x14ac:dyDescent="0.2">
      <c r="B48" s="18" t="s">
        <v>15</v>
      </c>
      <c r="C48" s="18" t="s">
        <v>30</v>
      </c>
      <c r="D48" s="26">
        <v>69331277</v>
      </c>
      <c r="E48" s="26">
        <v>524691216</v>
      </c>
      <c r="F48" s="26">
        <f>E48/'2022'!$O$1</f>
        <v>69638491.738005176</v>
      </c>
    </row>
    <row r="49" spans="2:6" ht="12.95" customHeight="1" x14ac:dyDescent="0.2">
      <c r="B49" s="18" t="s">
        <v>16</v>
      </c>
      <c r="C49" s="18" t="s">
        <v>31</v>
      </c>
      <c r="D49" s="26">
        <v>254540</v>
      </c>
      <c r="E49" s="26">
        <v>419433</v>
      </c>
      <c r="F49" s="26">
        <f>E49/'2022'!$O$1</f>
        <v>55668.32570177185</v>
      </c>
    </row>
    <row r="50" spans="2:6" s="15" customFormat="1" ht="12.95" customHeight="1" x14ac:dyDescent="0.2">
      <c r="B50" s="4" t="s">
        <v>32</v>
      </c>
      <c r="C50" s="4"/>
      <c r="D50" s="8"/>
      <c r="E50" s="8">
        <f>SUM(E32:E49)</f>
        <v>561029169</v>
      </c>
      <c r="F50" s="8">
        <f>E50/'2022'!$O$1</f>
        <v>74461366.912203863</v>
      </c>
    </row>
    <row r="51" spans="2:6" ht="12.95" customHeight="1" x14ac:dyDescent="0.2">
      <c r="B51" s="9" t="s">
        <v>102</v>
      </c>
      <c r="C51" s="2"/>
      <c r="D51" s="10"/>
      <c r="E51" s="3">
        <f>+E50/1000000</f>
        <v>561.02916900000002</v>
      </c>
      <c r="F51" s="3">
        <f>E51/'2022'!$O$1</f>
        <v>74.461366912203857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76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56</v>
      </c>
      <c r="C56" s="60"/>
      <c r="D56" s="60" t="s">
        <v>57</v>
      </c>
      <c r="E56" s="60"/>
      <c r="F56" s="60"/>
    </row>
    <row r="57" spans="2:6" ht="22.5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101</v>
      </c>
    </row>
    <row r="58" spans="2:6" ht="12.95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E58/'2022'!$O$1</f>
        <v>0</v>
      </c>
    </row>
    <row r="59" spans="2:6" ht="12.95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E59/'2022'!$O$1</f>
        <v>0</v>
      </c>
    </row>
    <row r="60" spans="2:6" ht="12.95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E60/'2022'!$O$1</f>
        <v>0</v>
      </c>
    </row>
    <row r="61" spans="2:6" ht="12.95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E61/'2022'!$O$1</f>
        <v>0</v>
      </c>
    </row>
    <row r="62" spans="2:6" ht="12.95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E62/'2022'!$O$1</f>
        <v>0</v>
      </c>
    </row>
    <row r="63" spans="2:6" ht="12.95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E63/'2022'!$O$1</f>
        <v>0</v>
      </c>
    </row>
    <row r="64" spans="2:6" ht="12.95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E64/'2022'!$O$1</f>
        <v>0</v>
      </c>
    </row>
    <row r="65" spans="2:6" ht="12.95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E65/'2022'!$O$1</f>
        <v>0</v>
      </c>
    </row>
    <row r="66" spans="2:6" ht="12.95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E66/'2022'!$O$1</f>
        <v>0</v>
      </c>
    </row>
    <row r="67" spans="2:6" ht="12.95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E67/'2022'!$O$1</f>
        <v>0</v>
      </c>
    </row>
    <row r="68" spans="2:6" ht="12.95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E68/'2022'!$O$1</f>
        <v>0</v>
      </c>
    </row>
    <row r="69" spans="2:6" ht="12.95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E69/'2022'!$O$1</f>
        <v>0</v>
      </c>
    </row>
    <row r="70" spans="2:6" ht="12.95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E70/'2022'!$O$1</f>
        <v>0</v>
      </c>
    </row>
    <row r="71" spans="2:6" ht="12.95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E71/'2022'!$O$1</f>
        <v>0</v>
      </c>
    </row>
    <row r="72" spans="2:6" ht="12.95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E72/'2022'!$O$1</f>
        <v>0</v>
      </c>
    </row>
    <row r="73" spans="2:6" s="15" customFormat="1" ht="12.95" customHeight="1" x14ac:dyDescent="0.2">
      <c r="B73" s="4" t="s">
        <v>32</v>
      </c>
      <c r="C73" s="4"/>
      <c r="D73" s="8"/>
      <c r="E73" s="8">
        <f>SUM(E58:E72)</f>
        <v>0</v>
      </c>
      <c r="F73" s="8">
        <f>E73/'2022'!$O$1</f>
        <v>0</v>
      </c>
    </row>
    <row r="74" spans="2:6" ht="12.95" customHeight="1" x14ac:dyDescent="0.2">
      <c r="B74" s="9" t="s">
        <v>102</v>
      </c>
      <c r="C74" s="2"/>
      <c r="D74" s="10"/>
      <c r="E74" s="3">
        <f>+E73/1000000</f>
        <v>0</v>
      </c>
      <c r="F74" s="3">
        <f>E74/'2022'!$O$1</f>
        <v>0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77</v>
      </c>
      <c r="C77" s="29"/>
      <c r="D77" s="26"/>
      <c r="E77" s="26"/>
      <c r="F77" s="26"/>
    </row>
    <row r="78" spans="2:6" ht="12.95" customHeight="1" x14ac:dyDescent="0.2">
      <c r="B78" s="28" t="s">
        <v>103</v>
      </c>
      <c r="C78" s="29"/>
      <c r="D78" s="26"/>
      <c r="E78" s="26"/>
      <c r="F78" s="26"/>
    </row>
    <row r="79" spans="2:6" ht="12.95" customHeight="1" x14ac:dyDescent="0.2">
      <c r="B79" s="59"/>
      <c r="C79" s="59"/>
      <c r="D79" s="59"/>
      <c r="E79" s="59"/>
      <c r="F79" s="58"/>
    </row>
    <row r="80" spans="2:6" ht="12.95" customHeight="1" x14ac:dyDescent="0.2">
      <c r="B80" s="24"/>
      <c r="C80" s="24"/>
      <c r="D80" s="24"/>
      <c r="E80" s="24" t="s">
        <v>59</v>
      </c>
      <c r="F80" s="24" t="s">
        <v>101</v>
      </c>
    </row>
    <row r="81" spans="2:6" ht="12.95" customHeight="1" x14ac:dyDescent="0.2">
      <c r="B81" s="21" t="s">
        <v>36</v>
      </c>
      <c r="E81" s="6">
        <f>+E25+E74</f>
        <v>874.21997799999997</v>
      </c>
      <c r="F81" s="6">
        <f>E81/'2022'!$O$1</f>
        <v>116.02893065233259</v>
      </c>
    </row>
    <row r="82" spans="2:6" ht="12.95" customHeight="1" x14ac:dyDescent="0.2">
      <c r="B82" s="5" t="s">
        <v>37</v>
      </c>
      <c r="C82" s="5"/>
      <c r="D82" s="5"/>
      <c r="E82" s="11">
        <f>+E51</f>
        <v>561.02916900000002</v>
      </c>
      <c r="F82" s="11">
        <f>E82/'2022'!$O$1</f>
        <v>74.461366912203857</v>
      </c>
    </row>
    <row r="85" spans="2:6" ht="12.95" customHeight="1" x14ac:dyDescent="0.2">
      <c r="B85" s="33" t="s">
        <v>108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R85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21" customWidth="1"/>
    <col min="2" max="3" width="10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5">
      <c r="B2" s="17" t="s">
        <v>78</v>
      </c>
      <c r="C2" s="16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56</v>
      </c>
      <c r="C4" s="60"/>
      <c r="D4" s="60" t="s">
        <v>57</v>
      </c>
      <c r="E4" s="60"/>
      <c r="F4" s="60"/>
    </row>
    <row r="5" spans="2:6" ht="22.5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101</v>
      </c>
    </row>
    <row r="6" spans="2:6" ht="12.95" customHeight="1" x14ac:dyDescent="0.2">
      <c r="B6" s="18" t="s">
        <v>2</v>
      </c>
      <c r="C6" s="18" t="s">
        <v>17</v>
      </c>
      <c r="D6" s="26">
        <v>2514770</v>
      </c>
      <c r="E6" s="26">
        <v>12539069</v>
      </c>
      <c r="F6" s="26">
        <f>E6/'2022'!$O$1</f>
        <v>1664220.4525847766</v>
      </c>
    </row>
    <row r="7" spans="2:6" ht="12.95" customHeight="1" x14ac:dyDescent="0.2">
      <c r="B7" s="18" t="s">
        <v>3</v>
      </c>
      <c r="C7" s="18" t="s">
        <v>18</v>
      </c>
      <c r="D7" s="26">
        <v>1386345</v>
      </c>
      <c r="E7" s="26">
        <v>7370007</v>
      </c>
      <c r="F7" s="26">
        <f>E7/'2022'!$O$1</f>
        <v>978168.02707545285</v>
      </c>
    </row>
    <row r="8" spans="2:6" ht="12.95" customHeight="1" x14ac:dyDescent="0.2">
      <c r="B8" s="18" t="s">
        <v>4</v>
      </c>
      <c r="C8" s="18" t="s">
        <v>19</v>
      </c>
      <c r="D8" s="26">
        <v>3609750</v>
      </c>
      <c r="E8" s="26">
        <v>1045028</v>
      </c>
      <c r="F8" s="26">
        <f>E8/'2022'!$O$1</f>
        <v>138699.05103191984</v>
      </c>
    </row>
    <row r="9" spans="2:6" ht="12.95" customHeight="1" x14ac:dyDescent="0.2">
      <c r="B9" s="18" t="s">
        <v>5</v>
      </c>
      <c r="C9" s="18" t="s">
        <v>20</v>
      </c>
      <c r="D9" s="26">
        <v>1143498</v>
      </c>
      <c r="E9" s="26">
        <v>1130708</v>
      </c>
      <c r="F9" s="26">
        <f>E9/'2022'!$O$1</f>
        <v>150070.741256885</v>
      </c>
    </row>
    <row r="10" spans="2:6" ht="12.95" customHeight="1" x14ac:dyDescent="0.2">
      <c r="B10" s="18" t="s">
        <v>6</v>
      </c>
      <c r="C10" s="18" t="s">
        <v>21</v>
      </c>
      <c r="D10" s="26">
        <v>100636390</v>
      </c>
      <c r="E10" s="26">
        <v>1920875</v>
      </c>
      <c r="F10" s="26">
        <f>E10/'2022'!$O$1</f>
        <v>254943.9246134448</v>
      </c>
    </row>
    <row r="11" spans="2:6" ht="12.95" customHeight="1" x14ac:dyDescent="0.2">
      <c r="B11" s="18" t="s">
        <v>7</v>
      </c>
      <c r="C11" s="18" t="s">
        <v>22</v>
      </c>
      <c r="D11" s="26">
        <v>920000</v>
      </c>
      <c r="E11" s="26">
        <v>52759</v>
      </c>
      <c r="F11" s="26">
        <f>E11/'2022'!$O$1</f>
        <v>7002.322649147256</v>
      </c>
    </row>
    <row r="12" spans="2:6" ht="12.95" customHeight="1" x14ac:dyDescent="0.2">
      <c r="B12" s="18" t="s">
        <v>8</v>
      </c>
      <c r="C12" s="18" t="s">
        <v>23</v>
      </c>
      <c r="D12" s="26">
        <v>1799750</v>
      </c>
      <c r="E12" s="26">
        <v>1364451</v>
      </c>
      <c r="F12" s="26">
        <f>E12/'2022'!$O$1</f>
        <v>181093.76866414491</v>
      </c>
    </row>
    <row r="13" spans="2:6" ht="12.95" customHeight="1" x14ac:dyDescent="0.2">
      <c r="B13" s="18" t="s">
        <v>38</v>
      </c>
      <c r="C13" s="18" t="s">
        <v>39</v>
      </c>
      <c r="D13" s="26">
        <v>0</v>
      </c>
      <c r="E13" s="26">
        <v>0</v>
      </c>
      <c r="F13" s="26">
        <f>E13/'2022'!$O$1</f>
        <v>0</v>
      </c>
    </row>
    <row r="14" spans="2:6" ht="12.95" customHeight="1" x14ac:dyDescent="0.2">
      <c r="B14" s="18" t="s">
        <v>9</v>
      </c>
      <c r="C14" s="18" t="s">
        <v>24</v>
      </c>
      <c r="D14" s="26">
        <v>3360770</v>
      </c>
      <c r="E14" s="26">
        <v>2357368</v>
      </c>
      <c r="F14" s="26">
        <f>E14/'2022'!$O$1</f>
        <v>312876.50142677018</v>
      </c>
    </row>
    <row r="15" spans="2:6" ht="12.95" customHeight="1" x14ac:dyDescent="0.2">
      <c r="B15" s="18" t="s">
        <v>10</v>
      </c>
      <c r="C15" s="18" t="s">
        <v>25</v>
      </c>
      <c r="D15" s="26">
        <v>7541008</v>
      </c>
      <c r="E15" s="26">
        <v>54812443</v>
      </c>
      <c r="F15" s="26">
        <f>E15/'2022'!$O$1</f>
        <v>7274861.371026611</v>
      </c>
    </row>
    <row r="16" spans="2:6" ht="12.95" customHeight="1" x14ac:dyDescent="0.2">
      <c r="B16" s="18" t="s">
        <v>11</v>
      </c>
      <c r="C16" s="18" t="s">
        <v>26</v>
      </c>
      <c r="D16" s="26">
        <v>787830</v>
      </c>
      <c r="E16" s="26">
        <v>6979534</v>
      </c>
      <c r="F16" s="26">
        <f>E16/'2022'!$O$1</f>
        <v>926343.3539053686</v>
      </c>
    </row>
    <row r="17" spans="2:18" ht="12.95" customHeight="1" x14ac:dyDescent="0.2">
      <c r="B17" s="18" t="s">
        <v>12</v>
      </c>
      <c r="C17" s="18" t="s">
        <v>27</v>
      </c>
      <c r="D17" s="26">
        <v>17169095</v>
      </c>
      <c r="E17" s="26">
        <v>116178994</v>
      </c>
      <c r="F17" s="26">
        <f>E17/'2022'!$O$1</f>
        <v>15419602.362465989</v>
      </c>
    </row>
    <row r="18" spans="2:18" ht="12.95" customHeight="1" x14ac:dyDescent="0.2">
      <c r="B18" s="18" t="s">
        <v>13</v>
      </c>
      <c r="C18" s="18" t="s">
        <v>28</v>
      </c>
      <c r="D18" s="26">
        <v>3797770</v>
      </c>
      <c r="E18" s="26">
        <v>220514</v>
      </c>
      <c r="F18" s="26">
        <f>E18/'2022'!$O$1</f>
        <v>29267.237374742846</v>
      </c>
    </row>
    <row r="19" spans="2:18" ht="12.95" customHeight="1" x14ac:dyDescent="0.2">
      <c r="B19" s="18" t="s">
        <v>40</v>
      </c>
      <c r="C19" s="18" t="s">
        <v>41</v>
      </c>
      <c r="D19" s="26">
        <v>13601</v>
      </c>
      <c r="E19" s="26">
        <v>17660</v>
      </c>
      <c r="F19" s="26">
        <f>E19/'2022'!$O$1</f>
        <v>2343.8847966022959</v>
      </c>
    </row>
    <row r="20" spans="2:18" ht="12.95" customHeight="1" x14ac:dyDescent="0.2">
      <c r="B20" s="18" t="s">
        <v>42</v>
      </c>
      <c r="C20" s="18" t="s">
        <v>43</v>
      </c>
      <c r="D20" s="26">
        <v>3087</v>
      </c>
      <c r="E20" s="26">
        <v>10297</v>
      </c>
      <c r="F20" s="26">
        <f>E20/'2022'!$O$1</f>
        <v>1366.6467582454045</v>
      </c>
    </row>
    <row r="21" spans="2:18" ht="12.95" customHeight="1" x14ac:dyDescent="0.2">
      <c r="B21" s="18" t="s">
        <v>14</v>
      </c>
      <c r="C21" s="18" t="s">
        <v>29</v>
      </c>
      <c r="D21" s="26">
        <v>2353701</v>
      </c>
      <c r="E21" s="26">
        <v>8895266</v>
      </c>
      <c r="F21" s="26">
        <f>E21/'2022'!$O$1</f>
        <v>1180604.6851151369</v>
      </c>
      <c r="I21" s="6"/>
    </row>
    <row r="22" spans="2:18" ht="12.95" customHeight="1" x14ac:dyDescent="0.2">
      <c r="B22" s="18" t="s">
        <v>15</v>
      </c>
      <c r="C22" s="18" t="s">
        <v>30</v>
      </c>
      <c r="D22" s="26">
        <v>117615548</v>
      </c>
      <c r="E22" s="26">
        <v>880026513</v>
      </c>
      <c r="F22" s="26">
        <f>E22/'2022'!$O$1</f>
        <v>116799590.28469042</v>
      </c>
      <c r="I22" s="6"/>
    </row>
    <row r="23" spans="2:18" ht="12.95" customHeight="1" x14ac:dyDescent="0.2">
      <c r="B23" s="18" t="s">
        <v>16</v>
      </c>
      <c r="C23" s="18" t="s">
        <v>31</v>
      </c>
      <c r="D23" s="26">
        <v>419490</v>
      </c>
      <c r="E23" s="26">
        <v>648138</v>
      </c>
      <c r="F23" s="26">
        <f>E23/'2022'!$O$1</f>
        <v>86022.695600238891</v>
      </c>
      <c r="I23" s="6"/>
      <c r="J23" s="6"/>
    </row>
    <row r="24" spans="2:18" s="15" customFormat="1" ht="12.95" customHeight="1" x14ac:dyDescent="0.2">
      <c r="B24" s="7" t="s">
        <v>32</v>
      </c>
      <c r="C24" s="4"/>
      <c r="D24" s="4"/>
      <c r="E24" s="8">
        <f>SUM(E6:E23)</f>
        <v>1095569624</v>
      </c>
      <c r="F24" s="8">
        <f>E24/'2022'!$O$1</f>
        <v>145407077.3110359</v>
      </c>
      <c r="I24" s="13"/>
      <c r="J24" s="13"/>
    </row>
    <row r="25" spans="2:18" ht="12.95" customHeight="1" x14ac:dyDescent="0.2">
      <c r="B25" s="9" t="s">
        <v>102</v>
      </c>
      <c r="C25" s="2"/>
      <c r="D25" s="10"/>
      <c r="E25" s="3">
        <f>+E24/1000000</f>
        <v>1095.569624</v>
      </c>
      <c r="F25" s="3">
        <f>E25/'2022'!$O$1</f>
        <v>145.40707731103589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9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79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56</v>
      </c>
      <c r="C30" s="60"/>
      <c r="D30" s="60" t="s">
        <v>60</v>
      </c>
      <c r="E30" s="60"/>
      <c r="F30" s="60"/>
      <c r="R30" s="14"/>
    </row>
    <row r="31" spans="2:18" ht="22.5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101</v>
      </c>
      <c r="R31" s="14"/>
    </row>
    <row r="32" spans="2:18" ht="12.95" customHeight="1" x14ac:dyDescent="0.2">
      <c r="B32" s="18" t="s">
        <v>2</v>
      </c>
      <c r="C32" s="18" t="s">
        <v>17</v>
      </c>
      <c r="D32" s="26">
        <v>185075</v>
      </c>
      <c r="E32" s="26">
        <v>934455</v>
      </c>
      <c r="F32" s="26">
        <f>E32/'2022'!$O$1</f>
        <v>124023.49193708938</v>
      </c>
      <c r="R32" s="14"/>
    </row>
    <row r="33" spans="2:18" ht="12.95" customHeight="1" x14ac:dyDescent="0.2">
      <c r="B33" s="18">
        <v>124</v>
      </c>
      <c r="C33" s="18" t="s">
        <v>18</v>
      </c>
      <c r="D33" s="26">
        <v>177620</v>
      </c>
      <c r="E33" s="26">
        <v>960493</v>
      </c>
      <c r="F33" s="26">
        <f>E33/'2022'!$O$1</f>
        <v>127479.32842258942</v>
      </c>
      <c r="R33" s="14"/>
    </row>
    <row r="34" spans="2:18" ht="12.95" customHeight="1" x14ac:dyDescent="0.2">
      <c r="B34" s="18" t="s">
        <v>4</v>
      </c>
      <c r="C34" s="18" t="s">
        <v>19</v>
      </c>
      <c r="D34" s="26">
        <v>1271940</v>
      </c>
      <c r="E34" s="26">
        <v>371548</v>
      </c>
      <c r="F34" s="26">
        <f>E34/'2022'!$O$1</f>
        <v>49312.894020837477</v>
      </c>
    </row>
    <row r="35" spans="2:18" ht="12.95" customHeight="1" x14ac:dyDescent="0.2">
      <c r="B35" s="18" t="s">
        <v>5</v>
      </c>
      <c r="C35" s="18" t="s">
        <v>20</v>
      </c>
      <c r="D35" s="26">
        <v>405350</v>
      </c>
      <c r="E35" s="26">
        <v>403705</v>
      </c>
      <c r="F35" s="26">
        <f>E35/'2022'!$O$1</f>
        <v>53580.861371026607</v>
      </c>
    </row>
    <row r="36" spans="2:18" ht="12.95" customHeight="1" x14ac:dyDescent="0.2">
      <c r="B36" s="18" t="s">
        <v>6</v>
      </c>
      <c r="C36" s="18" t="s">
        <v>21</v>
      </c>
      <c r="D36" s="26">
        <v>85017915</v>
      </c>
      <c r="E36" s="26">
        <v>1697776</v>
      </c>
      <c r="F36" s="26">
        <f>E36/'2022'!$O$1</f>
        <v>225333.59877895014</v>
      </c>
    </row>
    <row r="37" spans="2:18" ht="12.95" customHeight="1" x14ac:dyDescent="0.2">
      <c r="B37" s="18" t="s">
        <v>7</v>
      </c>
      <c r="C37" s="18" t="s">
        <v>22</v>
      </c>
      <c r="D37" s="26">
        <v>493000</v>
      </c>
      <c r="E37" s="26">
        <v>30087</v>
      </c>
      <c r="F37" s="26">
        <f>E37/'2022'!$O$1</f>
        <v>3993.2311367708539</v>
      </c>
    </row>
    <row r="38" spans="2:18" ht="12.95" customHeight="1" x14ac:dyDescent="0.2">
      <c r="B38" s="18" t="s">
        <v>8</v>
      </c>
      <c r="C38" s="18" t="s">
        <v>23</v>
      </c>
      <c r="D38" s="26">
        <v>211450</v>
      </c>
      <c r="E38" s="26">
        <v>162404</v>
      </c>
      <c r="F38" s="26">
        <f>E38/'2022'!$O$1</f>
        <v>21554.71497776893</v>
      </c>
    </row>
    <row r="39" spans="2:18" ht="12.95" customHeight="1" x14ac:dyDescent="0.2">
      <c r="B39" s="18" t="s">
        <v>38</v>
      </c>
      <c r="C39" s="18" t="s">
        <v>39</v>
      </c>
      <c r="D39" s="26">
        <v>68650</v>
      </c>
      <c r="E39" s="26">
        <v>4235</v>
      </c>
      <c r="F39" s="26">
        <f>E39/'2022'!$O$1</f>
        <v>562.08109363594133</v>
      </c>
    </row>
    <row r="40" spans="2:18" ht="12.95" customHeight="1" x14ac:dyDescent="0.2">
      <c r="B40" s="18" t="s">
        <v>9</v>
      </c>
      <c r="C40" s="18" t="s">
        <v>24</v>
      </c>
      <c r="D40" s="26">
        <v>753310</v>
      </c>
      <c r="E40" s="26">
        <v>531252</v>
      </c>
      <c r="F40" s="26">
        <f>E40/'2022'!$O$1</f>
        <v>70509.25741588691</v>
      </c>
    </row>
    <row r="41" spans="2:18" ht="12.95" customHeight="1" x14ac:dyDescent="0.2">
      <c r="B41" s="18" t="s">
        <v>10</v>
      </c>
      <c r="C41" s="18" t="s">
        <v>25</v>
      </c>
      <c r="D41" s="26">
        <v>2555202</v>
      </c>
      <c r="E41" s="26">
        <v>19029920</v>
      </c>
      <c r="F41" s="26">
        <f>E41/'2022'!$O$1</f>
        <v>2525704.4263056605</v>
      </c>
    </row>
    <row r="42" spans="2:18" ht="12.95" customHeight="1" x14ac:dyDescent="0.2">
      <c r="B42" s="18" t="s">
        <v>11</v>
      </c>
      <c r="C42" s="18" t="s">
        <v>26</v>
      </c>
      <c r="D42" s="26">
        <v>304030</v>
      </c>
      <c r="E42" s="26">
        <v>2759159</v>
      </c>
      <c r="F42" s="26">
        <f>E42/'2022'!$O$1</f>
        <v>366203.3313424912</v>
      </c>
    </row>
    <row r="43" spans="2:18" ht="12.95" customHeight="1" x14ac:dyDescent="0.2">
      <c r="B43" s="18" t="s">
        <v>12</v>
      </c>
      <c r="C43" s="18" t="s">
        <v>27</v>
      </c>
      <c r="D43" s="26">
        <v>3257191</v>
      </c>
      <c r="E43" s="26">
        <v>22512688</v>
      </c>
      <c r="F43" s="26">
        <f>E43/'2022'!$O$1</f>
        <v>2987947.1763222506</v>
      </c>
    </row>
    <row r="44" spans="2:18" ht="12.95" customHeight="1" x14ac:dyDescent="0.2">
      <c r="B44" s="18" t="s">
        <v>13</v>
      </c>
      <c r="C44" s="18" t="s">
        <v>28</v>
      </c>
      <c r="D44" s="26">
        <v>3055650</v>
      </c>
      <c r="E44" s="26">
        <v>204174</v>
      </c>
      <c r="F44" s="26">
        <f>E44/'2022'!$O$1</f>
        <v>27098.546685247857</v>
      </c>
    </row>
    <row r="45" spans="2:18" ht="12.95" customHeight="1" x14ac:dyDescent="0.2">
      <c r="B45" s="18" t="s">
        <v>40</v>
      </c>
      <c r="C45" s="18" t="s">
        <v>41</v>
      </c>
      <c r="D45" s="26">
        <v>1728</v>
      </c>
      <c r="E45" s="26">
        <v>2698</v>
      </c>
      <c r="F45" s="26">
        <f>E45/'2022'!$O$1</f>
        <v>358.0861371026611</v>
      </c>
    </row>
    <row r="46" spans="2:18" ht="12.95" customHeight="1" x14ac:dyDescent="0.2">
      <c r="B46" s="12" t="s">
        <v>42</v>
      </c>
      <c r="C46" s="12" t="s">
        <v>43</v>
      </c>
      <c r="D46" s="26">
        <v>3435</v>
      </c>
      <c r="E46" s="26">
        <v>13445</v>
      </c>
      <c r="F46" s="26">
        <f>E46/'2022'!$O$1</f>
        <v>1784.4581591346473</v>
      </c>
    </row>
    <row r="47" spans="2:18" ht="12.95" customHeight="1" x14ac:dyDescent="0.2">
      <c r="B47" s="18" t="s">
        <v>14</v>
      </c>
      <c r="C47" s="18" t="s">
        <v>29</v>
      </c>
      <c r="D47" s="26">
        <v>2103768</v>
      </c>
      <c r="E47" s="26">
        <v>8283775</v>
      </c>
      <c r="F47" s="26">
        <f>E47/'2022'!$O$1</f>
        <v>1099445.8822748689</v>
      </c>
    </row>
    <row r="48" spans="2:18" ht="12.95" customHeight="1" x14ac:dyDescent="0.2">
      <c r="B48" s="18" t="s">
        <v>15</v>
      </c>
      <c r="C48" s="18" t="s">
        <v>30</v>
      </c>
      <c r="D48" s="26">
        <v>87954773</v>
      </c>
      <c r="E48" s="26">
        <v>669402944</v>
      </c>
      <c r="F48" s="26">
        <f>E48/'2022'!$O$1</f>
        <v>88845038.688698649</v>
      </c>
    </row>
    <row r="49" spans="2:6" ht="12.95" customHeight="1" x14ac:dyDescent="0.2">
      <c r="B49" s="18" t="s">
        <v>16</v>
      </c>
      <c r="C49" s="18" t="s">
        <v>31</v>
      </c>
      <c r="D49" s="26">
        <v>220500</v>
      </c>
      <c r="E49" s="26">
        <v>354139</v>
      </c>
      <c r="F49" s="26">
        <f>E49/'2022'!$O$1</f>
        <v>47002.322649147252</v>
      </c>
    </row>
    <row r="50" spans="2:6" s="15" customFormat="1" ht="12.95" customHeight="1" x14ac:dyDescent="0.2">
      <c r="B50" s="4" t="s">
        <v>32</v>
      </c>
      <c r="C50" s="4"/>
      <c r="D50" s="8"/>
      <c r="E50" s="8">
        <f>SUM(E32:E49)</f>
        <v>727658897</v>
      </c>
      <c r="F50" s="8">
        <f>E50/'2022'!$O$1</f>
        <v>96576932.377729103</v>
      </c>
    </row>
    <row r="51" spans="2:6" ht="12.95" customHeight="1" x14ac:dyDescent="0.2">
      <c r="B51" s="9" t="s">
        <v>102</v>
      </c>
      <c r="C51" s="2"/>
      <c r="D51" s="10"/>
      <c r="E51" s="3">
        <f>+E50/1000000</f>
        <v>727.65889700000002</v>
      </c>
      <c r="F51" s="3">
        <f>E51/'2022'!$O$1</f>
        <v>96.576932377729108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80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56</v>
      </c>
      <c r="C56" s="60"/>
      <c r="D56" s="60" t="s">
        <v>57</v>
      </c>
      <c r="E56" s="60"/>
      <c r="F56" s="60"/>
    </row>
    <row r="57" spans="2:6" ht="22.5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101</v>
      </c>
    </row>
    <row r="58" spans="2:6" ht="12.95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E58/'2022'!$O$1</f>
        <v>0</v>
      </c>
    </row>
    <row r="59" spans="2:6" ht="12.95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E59/'2022'!$O$1</f>
        <v>0</v>
      </c>
    </row>
    <row r="60" spans="2:6" ht="12.95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E60/'2022'!$O$1</f>
        <v>0</v>
      </c>
    </row>
    <row r="61" spans="2:6" ht="12.95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E61/'2022'!$O$1</f>
        <v>0</v>
      </c>
    </row>
    <row r="62" spans="2:6" ht="12.95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E62/'2022'!$O$1</f>
        <v>0</v>
      </c>
    </row>
    <row r="63" spans="2:6" ht="12.95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E63/'2022'!$O$1</f>
        <v>0</v>
      </c>
    </row>
    <row r="64" spans="2:6" ht="12.95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E64/'2022'!$O$1</f>
        <v>0</v>
      </c>
    </row>
    <row r="65" spans="2:6" ht="12.95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E65/'2022'!$O$1</f>
        <v>0</v>
      </c>
    </row>
    <row r="66" spans="2:6" ht="12.95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E66/'2022'!$O$1</f>
        <v>0</v>
      </c>
    </row>
    <row r="67" spans="2:6" ht="12.95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E67/'2022'!$O$1</f>
        <v>0</v>
      </c>
    </row>
    <row r="68" spans="2:6" ht="12.95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E68/'2022'!$O$1</f>
        <v>0</v>
      </c>
    </row>
    <row r="69" spans="2:6" ht="12.95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E69/'2022'!$O$1</f>
        <v>0</v>
      </c>
    </row>
    <row r="70" spans="2:6" ht="12.95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E70/'2022'!$O$1</f>
        <v>0</v>
      </c>
    </row>
    <row r="71" spans="2:6" ht="12.95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E71/'2022'!$O$1</f>
        <v>0</v>
      </c>
    </row>
    <row r="72" spans="2:6" ht="12.95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E72/'2022'!$O$1</f>
        <v>0</v>
      </c>
    </row>
    <row r="73" spans="2:6" s="15" customFormat="1" ht="12.95" customHeight="1" x14ac:dyDescent="0.2">
      <c r="B73" s="4" t="s">
        <v>32</v>
      </c>
      <c r="C73" s="4"/>
      <c r="D73" s="8"/>
      <c r="E73" s="8">
        <f>SUM(E58:E72)</f>
        <v>0</v>
      </c>
      <c r="F73" s="8">
        <f>E73/'2022'!$O$1</f>
        <v>0</v>
      </c>
    </row>
    <row r="74" spans="2:6" ht="12.95" customHeight="1" x14ac:dyDescent="0.2">
      <c r="B74" s="9" t="s">
        <v>102</v>
      </c>
      <c r="C74" s="2"/>
      <c r="D74" s="10"/>
      <c r="E74" s="3">
        <f>+E73/1000000</f>
        <v>0</v>
      </c>
      <c r="F74" s="3">
        <f>E74/'2022'!$O$1</f>
        <v>0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81</v>
      </c>
      <c r="C77" s="29"/>
      <c r="D77" s="26"/>
      <c r="E77" s="26"/>
      <c r="F77" s="26"/>
    </row>
    <row r="78" spans="2:6" ht="12.95" customHeight="1" x14ac:dyDescent="0.2">
      <c r="B78" s="28" t="s">
        <v>103</v>
      </c>
      <c r="C78" s="29"/>
      <c r="D78" s="26"/>
      <c r="E78" s="26"/>
      <c r="F78" s="26"/>
    </row>
    <row r="79" spans="2:6" ht="12.95" customHeight="1" x14ac:dyDescent="0.2">
      <c r="B79" s="59"/>
      <c r="C79" s="59"/>
      <c r="D79" s="59"/>
      <c r="E79" s="59"/>
      <c r="F79" s="58"/>
    </row>
    <row r="80" spans="2:6" ht="12.95" customHeight="1" x14ac:dyDescent="0.2">
      <c r="B80" s="24"/>
      <c r="C80" s="24"/>
      <c r="D80" s="24"/>
      <c r="E80" s="24" t="s">
        <v>59</v>
      </c>
      <c r="F80" s="24" t="s">
        <v>101</v>
      </c>
    </row>
    <row r="81" spans="2:6" ht="12.95" customHeight="1" x14ac:dyDescent="0.2">
      <c r="B81" s="21" t="s">
        <v>36</v>
      </c>
      <c r="E81" s="6">
        <f>+E25+E74</f>
        <v>1095.569624</v>
      </c>
      <c r="F81" s="6">
        <f>E81/'2022'!$O$1</f>
        <v>145.40707731103589</v>
      </c>
    </row>
    <row r="82" spans="2:6" ht="12.95" customHeight="1" x14ac:dyDescent="0.2">
      <c r="B82" s="5" t="s">
        <v>37</v>
      </c>
      <c r="C82" s="5"/>
      <c r="D82" s="5"/>
      <c r="E82" s="11">
        <f>+E51</f>
        <v>727.65889700000002</v>
      </c>
      <c r="F82" s="11">
        <f>E82/'2022'!$O$1</f>
        <v>96.576932377729108</v>
      </c>
    </row>
    <row r="85" spans="2:6" ht="12.95" customHeight="1" x14ac:dyDescent="0.2">
      <c r="B85" s="33" t="s">
        <v>108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25" right="0.25" top="0.75" bottom="0.75" header="0.3" footer="0.3"/>
  <pageSetup paperSize="9" scale="73" orientation="portrait" r:id="rId1"/>
  <ignoredErrors>
    <ignoredError sqref="A6:B23 B32:B49 B58:B7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R85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21" customWidth="1"/>
    <col min="2" max="3" width="10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5">
      <c r="B2" s="17" t="s">
        <v>82</v>
      </c>
      <c r="C2" s="16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56</v>
      </c>
      <c r="C4" s="60"/>
      <c r="D4" s="60" t="s">
        <v>57</v>
      </c>
      <c r="E4" s="60"/>
      <c r="F4" s="60"/>
    </row>
    <row r="5" spans="2:6" ht="22.5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101</v>
      </c>
    </row>
    <row r="6" spans="2:6" ht="12.95" customHeight="1" x14ac:dyDescent="0.2">
      <c r="B6" s="18" t="s">
        <v>2</v>
      </c>
      <c r="C6" s="18" t="s">
        <v>17</v>
      </c>
      <c r="D6" s="32">
        <v>1026122</v>
      </c>
      <c r="E6" s="32">
        <v>5149249</v>
      </c>
      <c r="F6" s="32">
        <f>E6/'2022'!$O$1</f>
        <v>683422.78850620473</v>
      </c>
    </row>
    <row r="7" spans="2:6" ht="12.95" customHeight="1" x14ac:dyDescent="0.2">
      <c r="B7" s="18" t="s">
        <v>3</v>
      </c>
      <c r="C7" s="18" t="s">
        <v>18</v>
      </c>
      <c r="D7" s="32">
        <v>1056085</v>
      </c>
      <c r="E7" s="32">
        <v>5703709</v>
      </c>
      <c r="F7" s="32">
        <f>E7/'2022'!$O$1</f>
        <v>757012.27685977833</v>
      </c>
    </row>
    <row r="8" spans="2:6" ht="12.95" customHeight="1" x14ac:dyDescent="0.2">
      <c r="B8" s="18" t="s">
        <v>4</v>
      </c>
      <c r="C8" s="18" t="s">
        <v>19</v>
      </c>
      <c r="D8" s="32">
        <v>7483250</v>
      </c>
      <c r="E8" s="32">
        <v>2273610</v>
      </c>
      <c r="F8" s="32">
        <f>E8/'2022'!$O$1</f>
        <v>301759.90443957795</v>
      </c>
    </row>
    <row r="9" spans="2:6" ht="12.95" customHeight="1" x14ac:dyDescent="0.2">
      <c r="B9" s="18" t="s">
        <v>5</v>
      </c>
      <c r="C9" s="18" t="s">
        <v>20</v>
      </c>
      <c r="D9" s="32">
        <v>1902063</v>
      </c>
      <c r="E9" s="32">
        <v>1871731</v>
      </c>
      <c r="F9" s="32">
        <f>E9/'2022'!$O$1</f>
        <v>248421.39491671641</v>
      </c>
    </row>
    <row r="10" spans="2:6" ht="12.95" customHeight="1" x14ac:dyDescent="0.2">
      <c r="B10" s="18" t="s">
        <v>6</v>
      </c>
      <c r="C10" s="18" t="s">
        <v>21</v>
      </c>
      <c r="D10" s="32">
        <v>151682450</v>
      </c>
      <c r="E10" s="32">
        <v>2919420</v>
      </c>
      <c r="F10" s="32">
        <f>E10/'2022'!$O$1</f>
        <v>387473.62134182756</v>
      </c>
    </row>
    <row r="11" spans="2:6" ht="12.95" customHeight="1" x14ac:dyDescent="0.2">
      <c r="B11" s="18" t="s">
        <v>7</v>
      </c>
      <c r="C11" s="18" t="s">
        <v>22</v>
      </c>
      <c r="D11" s="32">
        <v>1156000</v>
      </c>
      <c r="E11" s="32">
        <v>60301</v>
      </c>
      <c r="F11" s="32">
        <f>E11/'2022'!$O$1</f>
        <v>8003.3180702103655</v>
      </c>
    </row>
    <row r="12" spans="2:6" ht="12.95" customHeight="1" x14ac:dyDescent="0.2">
      <c r="B12" s="18" t="s">
        <v>8</v>
      </c>
      <c r="C12" s="18" t="s">
        <v>23</v>
      </c>
      <c r="D12" s="32">
        <v>1394560</v>
      </c>
      <c r="E12" s="32">
        <v>1050737</v>
      </c>
      <c r="F12" s="32">
        <f>E12/'2022'!$O$1</f>
        <v>139456.76554515894</v>
      </c>
    </row>
    <row r="13" spans="2:6" ht="12.95" customHeight="1" x14ac:dyDescent="0.2">
      <c r="B13" s="18" t="s">
        <v>38</v>
      </c>
      <c r="C13" s="18" t="s">
        <v>39</v>
      </c>
      <c r="D13" s="32">
        <v>994510</v>
      </c>
      <c r="E13" s="32">
        <v>71403</v>
      </c>
      <c r="F13" s="32">
        <f>E13/'2022'!$O$1</f>
        <v>9476.8066892295428</v>
      </c>
    </row>
    <row r="14" spans="2:6" ht="12.95" customHeight="1" x14ac:dyDescent="0.2">
      <c r="B14" s="18" t="s">
        <v>9</v>
      </c>
      <c r="C14" s="18" t="s">
        <v>24</v>
      </c>
      <c r="D14" s="32">
        <v>4577475</v>
      </c>
      <c r="E14" s="32">
        <v>3246472</v>
      </c>
      <c r="F14" s="32">
        <f>E14/'2022'!$O$1</f>
        <v>430880.88127944787</v>
      </c>
    </row>
    <row r="15" spans="2:6" ht="12.95" customHeight="1" x14ac:dyDescent="0.2">
      <c r="B15" s="18" t="s">
        <v>10</v>
      </c>
      <c r="C15" s="18" t="s">
        <v>25</v>
      </c>
      <c r="D15" s="32">
        <v>9641648</v>
      </c>
      <c r="E15" s="32">
        <v>69913364</v>
      </c>
      <c r="F15" s="32">
        <f>E15/'2022'!$O$1</f>
        <v>9279098.0157940146</v>
      </c>
    </row>
    <row r="16" spans="2:6" ht="12.95" customHeight="1" x14ac:dyDescent="0.2">
      <c r="B16" s="18" t="s">
        <v>11</v>
      </c>
      <c r="C16" s="18" t="s">
        <v>26</v>
      </c>
      <c r="D16" s="32">
        <v>1205912</v>
      </c>
      <c r="E16" s="32">
        <v>10593560</v>
      </c>
      <c r="F16" s="32">
        <f>E16/'2022'!$O$1</f>
        <v>1406007.0343088459</v>
      </c>
    </row>
    <row r="17" spans="2:18" ht="12.95" customHeight="1" x14ac:dyDescent="0.2">
      <c r="B17" s="18" t="s">
        <v>12</v>
      </c>
      <c r="C17" s="18" t="s">
        <v>27</v>
      </c>
      <c r="D17" s="32">
        <v>21942987</v>
      </c>
      <c r="E17" s="32">
        <v>151168036</v>
      </c>
      <c r="F17" s="32">
        <f>E17/'2022'!$O$1</f>
        <v>20063446.280443292</v>
      </c>
    </row>
    <row r="18" spans="2:18" ht="12.95" customHeight="1" x14ac:dyDescent="0.2">
      <c r="B18" s="18" t="s">
        <v>13</v>
      </c>
      <c r="C18" s="18" t="s">
        <v>28</v>
      </c>
      <c r="D18" s="32">
        <v>4455460</v>
      </c>
      <c r="E18" s="32">
        <v>262714</v>
      </c>
      <c r="F18" s="32">
        <f>E18/'2022'!$O$1</f>
        <v>34868.139889840066</v>
      </c>
    </row>
    <row r="19" spans="2:18" ht="12.95" customHeight="1" x14ac:dyDescent="0.2">
      <c r="B19" s="18" t="s">
        <v>40</v>
      </c>
      <c r="C19" s="18" t="s">
        <v>41</v>
      </c>
      <c r="D19" s="32">
        <v>9882</v>
      </c>
      <c r="E19" s="32">
        <v>12841</v>
      </c>
      <c r="F19" s="32">
        <f>E19/'2022'!$O$1</f>
        <v>1704.2935828522131</v>
      </c>
    </row>
    <row r="20" spans="2:18" ht="12.95" customHeight="1" x14ac:dyDescent="0.2">
      <c r="B20" s="18" t="s">
        <v>42</v>
      </c>
      <c r="C20" s="18" t="s">
        <v>43</v>
      </c>
      <c r="D20" s="32">
        <v>6957</v>
      </c>
      <c r="E20" s="32">
        <v>23161</v>
      </c>
      <c r="F20" s="32">
        <f>E20/'2022'!$O$1</f>
        <v>3073.992965691154</v>
      </c>
    </row>
    <row r="21" spans="2:18" ht="12.95" customHeight="1" x14ac:dyDescent="0.2">
      <c r="B21" s="18" t="s">
        <v>14</v>
      </c>
      <c r="C21" s="18" t="s">
        <v>29</v>
      </c>
      <c r="D21" s="32">
        <v>2502221</v>
      </c>
      <c r="E21" s="32">
        <v>9440041</v>
      </c>
      <c r="F21" s="32">
        <f>E21/'2022'!$O$1</f>
        <v>1252908.753069215</v>
      </c>
      <c r="I21" s="6"/>
    </row>
    <row r="22" spans="2:18" ht="12.95" customHeight="1" x14ac:dyDescent="0.2">
      <c r="B22" s="18" t="s">
        <v>15</v>
      </c>
      <c r="C22" s="18" t="s">
        <v>30</v>
      </c>
      <c r="D22" s="32">
        <v>155141525</v>
      </c>
      <c r="E22" s="32">
        <v>1154583703</v>
      </c>
      <c r="F22" s="32">
        <f>E22/'2022'!$O$1</f>
        <v>153239591.61191851</v>
      </c>
      <c r="I22" s="6"/>
    </row>
    <row r="23" spans="2:18" ht="12.95" customHeight="1" x14ac:dyDescent="0.2">
      <c r="B23" s="18" t="s">
        <v>16</v>
      </c>
      <c r="C23" s="18" t="s">
        <v>31</v>
      </c>
      <c r="D23" s="32">
        <v>713120</v>
      </c>
      <c r="E23" s="32">
        <v>1086355</v>
      </c>
      <c r="F23" s="32">
        <f>E23/'2022'!$O$1</f>
        <v>144184.08653527108</v>
      </c>
      <c r="I23" s="6"/>
      <c r="J23" s="6"/>
    </row>
    <row r="24" spans="2:18" s="15" customFormat="1" ht="12.95" customHeight="1" x14ac:dyDescent="0.2">
      <c r="B24" s="7" t="s">
        <v>32</v>
      </c>
      <c r="C24" s="4"/>
      <c r="D24" s="4"/>
      <c r="E24" s="8">
        <f>SUM(E6:E23)</f>
        <v>1419430407</v>
      </c>
      <c r="F24" s="8">
        <f>E24/'2022'!$O$1</f>
        <v>188390789.96615568</v>
      </c>
      <c r="I24" s="13"/>
      <c r="J24" s="13"/>
    </row>
    <row r="25" spans="2:18" ht="12.95" customHeight="1" x14ac:dyDescent="0.2">
      <c r="B25" s="9" t="s">
        <v>102</v>
      </c>
      <c r="C25" s="2"/>
      <c r="D25" s="10"/>
      <c r="E25" s="3">
        <f>+E24/1000000</f>
        <v>1419.4304070000001</v>
      </c>
      <c r="F25" s="3">
        <f>E25/'2022'!$O$1</f>
        <v>188.39078996615569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9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83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56</v>
      </c>
      <c r="C30" s="60"/>
      <c r="D30" s="60" t="s">
        <v>60</v>
      </c>
      <c r="E30" s="60"/>
      <c r="F30" s="60"/>
      <c r="R30" s="14"/>
    </row>
    <row r="31" spans="2:18" ht="22.5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101</v>
      </c>
      <c r="R31" s="14"/>
    </row>
    <row r="32" spans="2:18" ht="12.95" customHeight="1" x14ac:dyDescent="0.2">
      <c r="B32" s="18" t="s">
        <v>2</v>
      </c>
      <c r="C32" s="18" t="s">
        <v>17</v>
      </c>
      <c r="D32" s="32">
        <v>112820</v>
      </c>
      <c r="E32" s="32">
        <v>569327</v>
      </c>
      <c r="F32" s="32">
        <f>E32/'2022'!$O$1</f>
        <v>75562.678346273809</v>
      </c>
      <c r="R32" s="14"/>
    </row>
    <row r="33" spans="2:18" ht="12.95" customHeight="1" x14ac:dyDescent="0.2">
      <c r="B33" s="18">
        <v>124</v>
      </c>
      <c r="C33" s="18" t="s">
        <v>18</v>
      </c>
      <c r="D33" s="32">
        <v>166290</v>
      </c>
      <c r="E33" s="32">
        <v>914216</v>
      </c>
      <c r="F33" s="32">
        <f>E33/'2022'!$O$1</f>
        <v>121337.31501758576</v>
      </c>
      <c r="R33" s="14"/>
    </row>
    <row r="34" spans="2:18" ht="12.95" customHeight="1" x14ac:dyDescent="0.2">
      <c r="B34" s="18" t="s">
        <v>4</v>
      </c>
      <c r="C34" s="18" t="s">
        <v>19</v>
      </c>
      <c r="D34" s="32">
        <v>1250590</v>
      </c>
      <c r="E34" s="32">
        <v>376974</v>
      </c>
      <c r="F34" s="32">
        <f>E34/'2022'!$O$1</f>
        <v>50033.047979295239</v>
      </c>
    </row>
    <row r="35" spans="2:18" ht="12.95" customHeight="1" x14ac:dyDescent="0.2">
      <c r="B35" s="18" t="s">
        <v>5</v>
      </c>
      <c r="C35" s="18" t="s">
        <v>20</v>
      </c>
      <c r="D35" s="32">
        <v>436010</v>
      </c>
      <c r="E35" s="32">
        <v>436820</v>
      </c>
      <c r="F35" s="32">
        <f>E35/'2022'!$O$1</f>
        <v>57975.977171676946</v>
      </c>
    </row>
    <row r="36" spans="2:18" ht="12.95" customHeight="1" x14ac:dyDescent="0.2">
      <c r="B36" s="18" t="s">
        <v>6</v>
      </c>
      <c r="C36" s="18" t="s">
        <v>21</v>
      </c>
      <c r="D36" s="32">
        <v>119815045</v>
      </c>
      <c r="E36" s="32">
        <v>2399263</v>
      </c>
      <c r="F36" s="32">
        <f>E36/'2022'!$O$1</f>
        <v>318436.92348530091</v>
      </c>
    </row>
    <row r="37" spans="2:18" ht="12.95" customHeight="1" x14ac:dyDescent="0.2">
      <c r="B37" s="18" t="s">
        <v>7</v>
      </c>
      <c r="C37" s="18" t="s">
        <v>22</v>
      </c>
      <c r="D37" s="32">
        <v>119000</v>
      </c>
      <c r="E37" s="32">
        <v>6820</v>
      </c>
      <c r="F37" s="32">
        <f>E37/'2022'!$O$1</f>
        <v>905.1695533877496</v>
      </c>
    </row>
    <row r="38" spans="2:18" ht="12.95" customHeight="1" x14ac:dyDescent="0.2">
      <c r="B38" s="18" t="s">
        <v>8</v>
      </c>
      <c r="C38" s="18" t="s">
        <v>23</v>
      </c>
      <c r="D38" s="32">
        <v>284860</v>
      </c>
      <c r="E38" s="32">
        <v>219246</v>
      </c>
      <c r="F38" s="32">
        <f>E38/'2022'!$O$1</f>
        <v>29098.944853673103</v>
      </c>
    </row>
    <row r="39" spans="2:18" ht="12.95" customHeight="1" x14ac:dyDescent="0.2">
      <c r="B39" s="18" t="s">
        <v>38</v>
      </c>
      <c r="C39" s="18" t="s">
        <v>39</v>
      </c>
      <c r="D39" s="32">
        <v>123460</v>
      </c>
      <c r="E39" s="32">
        <v>10253</v>
      </c>
      <c r="F39" s="32">
        <f>E39/'2022'!$O$1</f>
        <v>1360.8069546751608</v>
      </c>
    </row>
    <row r="40" spans="2:18" ht="12.95" customHeight="1" x14ac:dyDescent="0.2">
      <c r="B40" s="18" t="s">
        <v>9</v>
      </c>
      <c r="C40" s="18" t="s">
        <v>24</v>
      </c>
      <c r="D40" s="32">
        <v>739215</v>
      </c>
      <c r="E40" s="32">
        <v>533875</v>
      </c>
      <c r="F40" s="32">
        <f>E40/'2022'!$O$1</f>
        <v>70857.389342358481</v>
      </c>
    </row>
    <row r="41" spans="2:18" ht="12.95" customHeight="1" x14ac:dyDescent="0.2">
      <c r="B41" s="18" t="s">
        <v>10</v>
      </c>
      <c r="C41" s="18" t="s">
        <v>25</v>
      </c>
      <c r="D41" s="32">
        <v>2104260</v>
      </c>
      <c r="E41" s="32">
        <v>15550328</v>
      </c>
      <c r="F41" s="32">
        <f>E41/'2022'!$O$1</f>
        <v>2063883.2039285949</v>
      </c>
    </row>
    <row r="42" spans="2:18" ht="12.95" customHeight="1" x14ac:dyDescent="0.2">
      <c r="B42" s="18" t="s">
        <v>11</v>
      </c>
      <c r="C42" s="18" t="s">
        <v>26</v>
      </c>
      <c r="D42" s="32">
        <v>419015</v>
      </c>
      <c r="E42" s="32">
        <v>3804138</v>
      </c>
      <c r="F42" s="32">
        <f>E42/'2022'!$O$1</f>
        <v>504895.8789567987</v>
      </c>
    </row>
    <row r="43" spans="2:18" ht="12.95" customHeight="1" x14ac:dyDescent="0.2">
      <c r="B43" s="18" t="s">
        <v>12</v>
      </c>
      <c r="C43" s="18" t="s">
        <v>27</v>
      </c>
      <c r="D43" s="32">
        <v>1834746</v>
      </c>
      <c r="E43" s="32">
        <v>12831794</v>
      </c>
      <c r="F43" s="32">
        <f>E43/'2022'!$O$1</f>
        <v>1703071.7366779479</v>
      </c>
    </row>
    <row r="44" spans="2:18" ht="12.95" customHeight="1" x14ac:dyDescent="0.2">
      <c r="B44" s="18" t="s">
        <v>13</v>
      </c>
      <c r="C44" s="18" t="s">
        <v>28</v>
      </c>
      <c r="D44" s="32">
        <v>3224230</v>
      </c>
      <c r="E44" s="32">
        <v>215716</v>
      </c>
      <c r="F44" s="32">
        <f>E44/'2022'!$O$1</f>
        <v>28630.433339969473</v>
      </c>
    </row>
    <row r="45" spans="2:18" ht="12.95" customHeight="1" x14ac:dyDescent="0.2">
      <c r="B45" s="18" t="s">
        <v>40</v>
      </c>
      <c r="C45" s="18" t="s">
        <v>41</v>
      </c>
      <c r="D45" s="32">
        <v>2667</v>
      </c>
      <c r="E45" s="32">
        <v>4160</v>
      </c>
      <c r="F45" s="32">
        <f>E45/'2022'!$O$1</f>
        <v>552.12688300484433</v>
      </c>
    </row>
    <row r="46" spans="2:18" ht="12.95" customHeight="1" x14ac:dyDescent="0.2">
      <c r="B46" s="12" t="s">
        <v>42</v>
      </c>
      <c r="C46" s="12" t="s">
        <v>43</v>
      </c>
      <c r="D46" s="32">
        <v>3876</v>
      </c>
      <c r="E46" s="32">
        <v>15267</v>
      </c>
      <c r="F46" s="32">
        <f>E46/'2022'!$O$1</f>
        <v>2026.2791160660959</v>
      </c>
    </row>
    <row r="47" spans="2:18" ht="12.95" customHeight="1" x14ac:dyDescent="0.2">
      <c r="B47" s="18" t="s">
        <v>14</v>
      </c>
      <c r="C47" s="18" t="s">
        <v>29</v>
      </c>
      <c r="D47" s="32">
        <v>2295057</v>
      </c>
      <c r="E47" s="32">
        <v>9023506</v>
      </c>
      <c r="F47" s="32">
        <f>E47/'2022'!$O$1</f>
        <v>1197625.0580662286</v>
      </c>
    </row>
    <row r="48" spans="2:18" ht="12.95" customHeight="1" x14ac:dyDescent="0.2">
      <c r="B48" s="18" t="s">
        <v>15</v>
      </c>
      <c r="C48" s="18" t="s">
        <v>30</v>
      </c>
      <c r="D48" s="32">
        <v>82096908</v>
      </c>
      <c r="E48" s="32">
        <v>622236946</v>
      </c>
      <c r="F48" s="32">
        <f>E48/'2022'!$O$1</f>
        <v>82585034.972460017</v>
      </c>
    </row>
    <row r="49" spans="2:6" ht="12.95" customHeight="1" x14ac:dyDescent="0.2">
      <c r="B49" s="18" t="s">
        <v>16</v>
      </c>
      <c r="C49" s="18" t="s">
        <v>31</v>
      </c>
      <c r="D49" s="32">
        <v>273390</v>
      </c>
      <c r="E49" s="32">
        <v>429099</v>
      </c>
      <c r="F49" s="32">
        <f>E49/'2022'!$O$1</f>
        <v>56951.22436790762</v>
      </c>
    </row>
    <row r="50" spans="2:6" s="15" customFormat="1" ht="12.95" customHeight="1" x14ac:dyDescent="0.2">
      <c r="B50" s="4" t="s">
        <v>32</v>
      </c>
      <c r="C50" s="4"/>
      <c r="D50" s="8"/>
      <c r="E50" s="8">
        <f>SUM(E32:E49)</f>
        <v>669577748</v>
      </c>
      <c r="F50" s="8">
        <f>E50/'2022'!$O$1</f>
        <v>88868239.166500762</v>
      </c>
    </row>
    <row r="51" spans="2:6" ht="12.95" customHeight="1" x14ac:dyDescent="0.2">
      <c r="B51" s="9" t="s">
        <v>102</v>
      </c>
      <c r="C51" s="2"/>
      <c r="D51" s="10"/>
      <c r="E51" s="3">
        <f>+E50/1000000</f>
        <v>669.57774800000004</v>
      </c>
      <c r="F51" s="3">
        <f>E51/'2022'!$O$1</f>
        <v>88.868239166500757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84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56</v>
      </c>
      <c r="C56" s="60"/>
      <c r="D56" s="60" t="s">
        <v>57</v>
      </c>
      <c r="E56" s="60"/>
      <c r="F56" s="60"/>
    </row>
    <row r="57" spans="2:6" ht="22.5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101</v>
      </c>
    </row>
    <row r="58" spans="2:6" ht="12.95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E58/'2022'!$O$1</f>
        <v>0</v>
      </c>
    </row>
    <row r="59" spans="2:6" ht="12.95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E59/'2022'!$O$1</f>
        <v>0</v>
      </c>
    </row>
    <row r="60" spans="2:6" ht="12.95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E60/'2022'!$O$1</f>
        <v>0</v>
      </c>
    </row>
    <row r="61" spans="2:6" ht="12.95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E61/'2022'!$O$1</f>
        <v>0</v>
      </c>
    </row>
    <row r="62" spans="2:6" ht="12.95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E62/'2022'!$O$1</f>
        <v>0</v>
      </c>
    </row>
    <row r="63" spans="2:6" ht="12.95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E63/'2022'!$O$1</f>
        <v>0</v>
      </c>
    </row>
    <row r="64" spans="2:6" ht="12.95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E64/'2022'!$O$1</f>
        <v>0</v>
      </c>
    </row>
    <row r="65" spans="2:6" ht="12.95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E65/'2022'!$O$1</f>
        <v>0</v>
      </c>
    </row>
    <row r="66" spans="2:6" ht="12.95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E66/'2022'!$O$1</f>
        <v>0</v>
      </c>
    </row>
    <row r="67" spans="2:6" ht="12.95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E67/'2022'!$O$1</f>
        <v>0</v>
      </c>
    </row>
    <row r="68" spans="2:6" ht="12.95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E68/'2022'!$O$1</f>
        <v>0</v>
      </c>
    </row>
    <row r="69" spans="2:6" ht="12.95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E69/'2022'!$O$1</f>
        <v>0</v>
      </c>
    </row>
    <row r="70" spans="2:6" ht="12.95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E70/'2022'!$O$1</f>
        <v>0</v>
      </c>
    </row>
    <row r="71" spans="2:6" ht="12.95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E71/'2022'!$O$1</f>
        <v>0</v>
      </c>
    </row>
    <row r="72" spans="2:6" ht="12.95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E72/'2022'!$O$1</f>
        <v>0</v>
      </c>
    </row>
    <row r="73" spans="2:6" s="15" customFormat="1" ht="12.95" customHeight="1" x14ac:dyDescent="0.2">
      <c r="B73" s="4" t="s">
        <v>32</v>
      </c>
      <c r="C73" s="4"/>
      <c r="D73" s="8"/>
      <c r="E73" s="8">
        <f>SUM(E58:E72)</f>
        <v>0</v>
      </c>
      <c r="F73" s="8">
        <f>E73/'2022'!$O$1</f>
        <v>0</v>
      </c>
    </row>
    <row r="74" spans="2:6" ht="12.95" customHeight="1" x14ac:dyDescent="0.2">
      <c r="B74" s="9" t="s">
        <v>102</v>
      </c>
      <c r="C74" s="2"/>
      <c r="D74" s="10"/>
      <c r="E74" s="3">
        <f>+E73/1000000</f>
        <v>0</v>
      </c>
      <c r="F74" s="3">
        <f>E74/'2022'!$O$1</f>
        <v>0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85</v>
      </c>
      <c r="C77" s="29"/>
      <c r="D77" s="26"/>
      <c r="E77" s="26"/>
      <c r="F77" s="26"/>
    </row>
    <row r="78" spans="2:6" ht="12.95" customHeight="1" x14ac:dyDescent="0.2">
      <c r="B78" s="28" t="s">
        <v>103</v>
      </c>
      <c r="C78" s="29"/>
      <c r="D78" s="26"/>
      <c r="E78" s="26"/>
      <c r="F78" s="26"/>
    </row>
    <row r="79" spans="2:6" ht="12.95" customHeight="1" x14ac:dyDescent="0.2">
      <c r="B79" s="59"/>
      <c r="C79" s="59"/>
      <c r="D79" s="59"/>
      <c r="E79" s="59"/>
      <c r="F79" s="58"/>
    </row>
    <row r="80" spans="2:6" ht="12.95" customHeight="1" x14ac:dyDescent="0.2">
      <c r="B80" s="24"/>
      <c r="C80" s="24"/>
      <c r="D80" s="24"/>
      <c r="E80" s="24" t="s">
        <v>59</v>
      </c>
      <c r="F80" s="24" t="s">
        <v>101</v>
      </c>
    </row>
    <row r="81" spans="2:6" ht="12.95" customHeight="1" x14ac:dyDescent="0.2">
      <c r="B81" s="21" t="s">
        <v>36</v>
      </c>
      <c r="E81" s="6">
        <f>+E25+E74</f>
        <v>1419.4304070000001</v>
      </c>
      <c r="F81" s="6">
        <f>E81/'2022'!$O$1</f>
        <v>188.39078996615569</v>
      </c>
    </row>
    <row r="82" spans="2:6" ht="12.95" customHeight="1" x14ac:dyDescent="0.2">
      <c r="B82" s="5" t="s">
        <v>37</v>
      </c>
      <c r="C82" s="5"/>
      <c r="D82" s="5"/>
      <c r="E82" s="11">
        <f>+E51</f>
        <v>669.57774800000004</v>
      </c>
      <c r="F82" s="11">
        <f>E82/'2022'!$O$1</f>
        <v>88.868239166500757</v>
      </c>
    </row>
    <row r="85" spans="2:6" ht="12.95" customHeight="1" x14ac:dyDescent="0.2">
      <c r="B85" s="33" t="s">
        <v>108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25" right="0.25" top="0.75" bottom="0.75" header="0.3" footer="0.3"/>
  <pageSetup paperSize="9" scale="73" orientation="portrait" r:id="rId1"/>
  <ignoredErrors>
    <ignoredError sqref="A6:B23 A32:B49 B58:B72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R85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21" customWidth="1"/>
    <col min="2" max="3" width="10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5">
      <c r="B2" s="17" t="s">
        <v>86</v>
      </c>
      <c r="C2" s="16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56</v>
      </c>
      <c r="C4" s="60"/>
      <c r="D4" s="60" t="s">
        <v>57</v>
      </c>
      <c r="E4" s="60"/>
      <c r="F4" s="60"/>
    </row>
    <row r="5" spans="2:6" ht="22.5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101</v>
      </c>
    </row>
    <row r="6" spans="2:6" ht="12.95" customHeight="1" x14ac:dyDescent="0.2">
      <c r="B6" s="18" t="s">
        <v>2</v>
      </c>
      <c r="C6" s="18" t="s">
        <v>17</v>
      </c>
      <c r="D6" s="32">
        <v>1567207</v>
      </c>
      <c r="E6" s="32">
        <v>7652878</v>
      </c>
      <c r="F6" s="32">
        <f>E6/'2022'!$O$1</f>
        <v>1015711.4606145065</v>
      </c>
    </row>
    <row r="7" spans="2:6" ht="12.95" customHeight="1" x14ac:dyDescent="0.2">
      <c r="B7" s="18" t="s">
        <v>3</v>
      </c>
      <c r="C7" s="18" t="s">
        <v>18</v>
      </c>
      <c r="D7" s="32">
        <v>1222201</v>
      </c>
      <c r="E7" s="32">
        <v>6591628</v>
      </c>
      <c r="F7" s="32">
        <f>E7/'2022'!$O$1</f>
        <v>874859.38018448465</v>
      </c>
    </row>
    <row r="8" spans="2:6" ht="12.95" customHeight="1" x14ac:dyDescent="0.2">
      <c r="B8" s="18" t="s">
        <v>4</v>
      </c>
      <c r="C8" s="18" t="s">
        <v>19</v>
      </c>
      <c r="D8" s="32">
        <v>4532355</v>
      </c>
      <c r="E8" s="32">
        <v>1291579</v>
      </c>
      <c r="F8" s="32">
        <f>E8/'2022'!$O$1</f>
        <v>171421.99216935429</v>
      </c>
    </row>
    <row r="9" spans="2:6" ht="12.95" customHeight="1" x14ac:dyDescent="0.2">
      <c r="B9" s="18" t="s">
        <v>5</v>
      </c>
      <c r="C9" s="18" t="s">
        <v>20</v>
      </c>
      <c r="D9" s="32">
        <v>2018140</v>
      </c>
      <c r="E9" s="32">
        <v>1991510</v>
      </c>
      <c r="F9" s="32">
        <f>E9/'2022'!$O$1</f>
        <v>264318.80018581194</v>
      </c>
    </row>
    <row r="10" spans="2:6" ht="12.95" customHeight="1" x14ac:dyDescent="0.2">
      <c r="B10" s="18" t="s">
        <v>6</v>
      </c>
      <c r="C10" s="18" t="s">
        <v>21</v>
      </c>
      <c r="D10" s="32">
        <v>198985580</v>
      </c>
      <c r="E10" s="32">
        <v>3747999</v>
      </c>
      <c r="F10" s="32">
        <f>E10/'2022'!$O$1</f>
        <v>497444.95321521</v>
      </c>
    </row>
    <row r="11" spans="2:6" ht="12.95" customHeight="1" x14ac:dyDescent="0.2">
      <c r="B11" s="18" t="s">
        <v>7</v>
      </c>
      <c r="C11" s="18" t="s">
        <v>22</v>
      </c>
      <c r="D11" s="32">
        <v>2022000</v>
      </c>
      <c r="E11" s="32">
        <v>106860</v>
      </c>
      <c r="F11" s="32">
        <f>E11/'2022'!$O$1</f>
        <v>14182.75930718694</v>
      </c>
    </row>
    <row r="12" spans="2:6" ht="12.95" customHeight="1" x14ac:dyDescent="0.2">
      <c r="B12" s="18" t="s">
        <v>8</v>
      </c>
      <c r="C12" s="18" t="s">
        <v>23</v>
      </c>
      <c r="D12" s="32">
        <v>1020970</v>
      </c>
      <c r="E12" s="32">
        <v>720599</v>
      </c>
      <c r="F12" s="32">
        <f>E12/'2022'!$O$1</f>
        <v>95639.923020771108</v>
      </c>
    </row>
    <row r="13" spans="2:6" ht="12.95" customHeight="1" x14ac:dyDescent="0.2">
      <c r="B13" s="18" t="s">
        <v>38</v>
      </c>
      <c r="C13" s="18" t="s">
        <v>39</v>
      </c>
      <c r="D13" s="32">
        <v>2063800</v>
      </c>
      <c r="E13" s="32">
        <v>180178</v>
      </c>
      <c r="F13" s="32">
        <f>E13/'2022'!$O$1</f>
        <v>23913.73017453049</v>
      </c>
    </row>
    <row r="14" spans="2:6" ht="12.95" customHeight="1" x14ac:dyDescent="0.2">
      <c r="B14" s="18" t="s">
        <v>9</v>
      </c>
      <c r="C14" s="18" t="s">
        <v>24</v>
      </c>
      <c r="D14" s="32">
        <v>3913278</v>
      </c>
      <c r="E14" s="32">
        <v>2716231</v>
      </c>
      <c r="F14" s="32">
        <f>E14/'2022'!$O$1</f>
        <v>360505.80662286811</v>
      </c>
    </row>
    <row r="15" spans="2:6" ht="12.95" customHeight="1" x14ac:dyDescent="0.2">
      <c r="B15" s="18" t="s">
        <v>10</v>
      </c>
      <c r="C15" s="18" t="s">
        <v>25</v>
      </c>
      <c r="D15" s="32">
        <v>9620896</v>
      </c>
      <c r="E15" s="32">
        <v>68712109</v>
      </c>
      <c r="F15" s="32">
        <f>E15/'2022'!$O$1</f>
        <v>9119664.0785719026</v>
      </c>
    </row>
    <row r="16" spans="2:6" ht="12.95" customHeight="1" x14ac:dyDescent="0.2">
      <c r="B16" s="18" t="s">
        <v>11</v>
      </c>
      <c r="C16" s="18" t="s">
        <v>26</v>
      </c>
      <c r="D16" s="32">
        <v>1387171</v>
      </c>
      <c r="E16" s="32">
        <v>11742031</v>
      </c>
      <c r="F16" s="32">
        <f>E16/'2022'!$O$1</f>
        <v>1558435.3308116</v>
      </c>
    </row>
    <row r="17" spans="2:18" ht="12.95" customHeight="1" x14ac:dyDescent="0.2">
      <c r="B17" s="18" t="s">
        <v>12</v>
      </c>
      <c r="C17" s="18" t="s">
        <v>27</v>
      </c>
      <c r="D17" s="32">
        <v>25922765</v>
      </c>
      <c r="E17" s="32">
        <v>182101709</v>
      </c>
      <c r="F17" s="32">
        <f>E17/'2022'!$O$1</f>
        <v>24169050.235582985</v>
      </c>
    </row>
    <row r="18" spans="2:18" ht="12.95" customHeight="1" x14ac:dyDescent="0.2">
      <c r="B18" s="18" t="s">
        <v>13</v>
      </c>
      <c r="C18" s="18" t="s">
        <v>28</v>
      </c>
      <c r="D18" s="32">
        <v>5324200</v>
      </c>
      <c r="E18" s="32">
        <v>312702</v>
      </c>
      <c r="F18" s="32">
        <f>E18/'2022'!$O$1</f>
        <v>41502.687636870396</v>
      </c>
    </row>
    <row r="19" spans="2:18" ht="12.95" customHeight="1" x14ac:dyDescent="0.2">
      <c r="B19" s="18" t="s">
        <v>40</v>
      </c>
      <c r="C19" s="18" t="s">
        <v>41</v>
      </c>
      <c r="D19" s="32">
        <v>9779</v>
      </c>
      <c r="E19" s="32">
        <v>12658</v>
      </c>
      <c r="F19" s="32">
        <f>E19/'2022'!$O$1</f>
        <v>1680.0053089123364</v>
      </c>
    </row>
    <row r="20" spans="2:18" ht="12.95" customHeight="1" x14ac:dyDescent="0.2">
      <c r="B20" s="18" t="s">
        <v>42</v>
      </c>
      <c r="C20" s="18" t="s">
        <v>43</v>
      </c>
      <c r="D20" s="32">
        <v>4702</v>
      </c>
      <c r="E20" s="32">
        <v>15600</v>
      </c>
      <c r="F20" s="32">
        <f>E20/'2022'!$O$1</f>
        <v>2070.4758112681661</v>
      </c>
    </row>
    <row r="21" spans="2:18" ht="12.95" customHeight="1" x14ac:dyDescent="0.2">
      <c r="B21" s="18" t="s">
        <v>14</v>
      </c>
      <c r="C21" s="18" t="s">
        <v>29</v>
      </c>
      <c r="D21" s="32">
        <v>3063381</v>
      </c>
      <c r="E21" s="32">
        <v>11451163</v>
      </c>
      <c r="F21" s="32">
        <f>E21/'2022'!$O$1</f>
        <v>1519830.5129736545</v>
      </c>
      <c r="I21" s="6"/>
    </row>
    <row r="22" spans="2:18" ht="12.95" customHeight="1" x14ac:dyDescent="0.2">
      <c r="B22" s="18" t="s">
        <v>15</v>
      </c>
      <c r="C22" s="18" t="s">
        <v>30</v>
      </c>
      <c r="D22" s="32">
        <v>174231308</v>
      </c>
      <c r="E22" s="32">
        <v>1289290542</v>
      </c>
      <c r="F22" s="32">
        <f>E22/'2022'!$O$1</f>
        <v>171118261.59665537</v>
      </c>
      <c r="I22" s="6"/>
    </row>
    <row r="23" spans="2:18" ht="12.95" customHeight="1" x14ac:dyDescent="0.2">
      <c r="B23" s="18" t="s">
        <v>16</v>
      </c>
      <c r="C23" s="18" t="s">
        <v>31</v>
      </c>
      <c r="D23" s="32">
        <v>1530165</v>
      </c>
      <c r="E23" s="32">
        <v>2338531</v>
      </c>
      <c r="F23" s="32">
        <f>E23/'2022'!$O$1</f>
        <v>310376.40188466385</v>
      </c>
      <c r="I23" s="6"/>
      <c r="J23" s="6"/>
    </row>
    <row r="24" spans="2:18" s="15" customFormat="1" ht="12.95" customHeight="1" x14ac:dyDescent="0.2">
      <c r="B24" s="7" t="s">
        <v>32</v>
      </c>
      <c r="C24" s="4"/>
      <c r="D24" s="4"/>
      <c r="E24" s="8">
        <f>SUM(E6:E23)</f>
        <v>1590976507</v>
      </c>
      <c r="F24" s="8">
        <f>E24/'2022'!$O$1</f>
        <v>211158870.13073194</v>
      </c>
      <c r="I24" s="13"/>
      <c r="J24" s="13"/>
    </row>
    <row r="25" spans="2:18" ht="12.95" customHeight="1" x14ac:dyDescent="0.2">
      <c r="B25" s="9" t="s">
        <v>102</v>
      </c>
      <c r="C25" s="2"/>
      <c r="D25" s="10"/>
      <c r="E25" s="3">
        <f>+E24/1000000</f>
        <v>1590.9765070000001</v>
      </c>
      <c r="F25" s="3">
        <f>E25/'2022'!$O$1</f>
        <v>211.15887013073197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9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87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56</v>
      </c>
      <c r="C30" s="60"/>
      <c r="D30" s="60" t="s">
        <v>60</v>
      </c>
      <c r="E30" s="60"/>
      <c r="F30" s="60"/>
      <c r="R30" s="14"/>
    </row>
    <row r="31" spans="2:18" ht="22.5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101</v>
      </c>
      <c r="R31" s="14"/>
    </row>
    <row r="32" spans="2:18" ht="12.95" customHeight="1" x14ac:dyDescent="0.2">
      <c r="B32" s="18" t="s">
        <v>2</v>
      </c>
      <c r="C32" s="18" t="s">
        <v>17</v>
      </c>
      <c r="D32" s="32">
        <v>197600</v>
      </c>
      <c r="E32" s="32">
        <v>978630</v>
      </c>
      <c r="F32" s="32">
        <f>E32/'2022'!$O$1</f>
        <v>129886.52199880549</v>
      </c>
      <c r="R32" s="14"/>
    </row>
    <row r="33" spans="2:18" ht="12.95" customHeight="1" x14ac:dyDescent="0.2">
      <c r="B33" s="18">
        <v>124</v>
      </c>
      <c r="C33" s="18" t="s">
        <v>18</v>
      </c>
      <c r="D33" s="32">
        <v>178890</v>
      </c>
      <c r="E33" s="32">
        <v>980125</v>
      </c>
      <c r="F33" s="32">
        <f>E33/'2022'!$O$1</f>
        <v>130084.94259738535</v>
      </c>
      <c r="R33" s="14"/>
    </row>
    <row r="34" spans="2:18" ht="12.95" customHeight="1" x14ac:dyDescent="0.2">
      <c r="B34" s="18" t="s">
        <v>4</v>
      </c>
      <c r="C34" s="18" t="s">
        <v>19</v>
      </c>
      <c r="D34" s="32">
        <v>1822085</v>
      </c>
      <c r="E34" s="32">
        <v>549207</v>
      </c>
      <c r="F34" s="32">
        <f>E34/'2022'!$O$1</f>
        <v>72892.295440971531</v>
      </c>
    </row>
    <row r="35" spans="2:18" ht="12.95" customHeight="1" x14ac:dyDescent="0.2">
      <c r="B35" s="18" t="s">
        <v>5</v>
      </c>
      <c r="C35" s="18" t="s">
        <v>20</v>
      </c>
      <c r="D35" s="32">
        <v>558140</v>
      </c>
      <c r="E35" s="32">
        <v>556140</v>
      </c>
      <c r="F35" s="32">
        <f>E35/'2022'!$O$1</f>
        <v>73812.462671710135</v>
      </c>
    </row>
    <row r="36" spans="2:18" ht="12.95" customHeight="1" x14ac:dyDescent="0.2">
      <c r="B36" s="18" t="s">
        <v>6</v>
      </c>
      <c r="C36" s="18" t="s">
        <v>21</v>
      </c>
      <c r="D36" s="32">
        <v>166533958</v>
      </c>
      <c r="E36" s="32">
        <v>3287460</v>
      </c>
      <c r="F36" s="32">
        <f>E36/'2022'!$O$1</f>
        <v>436320.92375074653</v>
      </c>
    </row>
    <row r="37" spans="2:18" ht="12.95" customHeight="1" x14ac:dyDescent="0.2">
      <c r="B37" s="18" t="s">
        <v>7</v>
      </c>
      <c r="C37" s="18" t="s">
        <v>22</v>
      </c>
      <c r="D37" s="32">
        <v>65000</v>
      </c>
      <c r="E37" s="32">
        <v>3684</v>
      </c>
      <c r="F37" s="32">
        <f>E37/'2022'!$O$1</f>
        <v>488.95082619948238</v>
      </c>
    </row>
    <row r="38" spans="2:18" ht="12.95" customHeight="1" x14ac:dyDescent="0.2">
      <c r="B38" s="18" t="s">
        <v>8</v>
      </c>
      <c r="C38" s="18" t="s">
        <v>23</v>
      </c>
      <c r="D38" s="32">
        <v>338620</v>
      </c>
      <c r="E38" s="32">
        <v>248538</v>
      </c>
      <c r="F38" s="32">
        <f>E38/'2022'!$O$1</f>
        <v>32986.661357754325</v>
      </c>
    </row>
    <row r="39" spans="2:18" ht="12.95" customHeight="1" x14ac:dyDescent="0.2">
      <c r="B39" s="18" t="s">
        <v>38</v>
      </c>
      <c r="C39" s="18" t="s">
        <v>39</v>
      </c>
      <c r="D39" s="32">
        <v>1476250</v>
      </c>
      <c r="E39" s="32">
        <v>176370</v>
      </c>
      <c r="F39" s="32">
        <f>E39/'2022'!$O$1</f>
        <v>23408.321720087595</v>
      </c>
    </row>
    <row r="40" spans="2:18" ht="12.95" customHeight="1" x14ac:dyDescent="0.2">
      <c r="B40" s="18" t="s">
        <v>9</v>
      </c>
      <c r="C40" s="18" t="s">
        <v>24</v>
      </c>
      <c r="D40" s="32">
        <v>981438</v>
      </c>
      <c r="E40" s="32">
        <v>700298</v>
      </c>
      <c r="F40" s="32">
        <f>E40/'2022'!$O$1</f>
        <v>92945.517287145791</v>
      </c>
    </row>
    <row r="41" spans="2:18" ht="12.95" customHeight="1" x14ac:dyDescent="0.2">
      <c r="B41" s="18" t="s">
        <v>10</v>
      </c>
      <c r="C41" s="18" t="s">
        <v>25</v>
      </c>
      <c r="D41" s="32">
        <v>2100225</v>
      </c>
      <c r="E41" s="32">
        <v>15230402</v>
      </c>
      <c r="F41" s="32">
        <f>E41/'2022'!$O$1</f>
        <v>2021421.7267237373</v>
      </c>
    </row>
    <row r="42" spans="2:18" ht="12.95" customHeight="1" x14ac:dyDescent="0.2">
      <c r="B42" s="18" t="s">
        <v>11</v>
      </c>
      <c r="C42" s="18" t="s">
        <v>26</v>
      </c>
      <c r="D42" s="32">
        <v>461821</v>
      </c>
      <c r="E42" s="32">
        <v>4087088</v>
      </c>
      <c r="F42" s="32">
        <f>E42/'2022'!$O$1</f>
        <v>542449.79759771714</v>
      </c>
    </row>
    <row r="43" spans="2:18" ht="12.95" customHeight="1" x14ac:dyDescent="0.2">
      <c r="B43" s="18" t="s">
        <v>12</v>
      </c>
      <c r="C43" s="18" t="s">
        <v>27</v>
      </c>
      <c r="D43" s="32">
        <v>2383093</v>
      </c>
      <c r="E43" s="32">
        <v>16995134</v>
      </c>
      <c r="F43" s="32">
        <f>E43/'2022'!$O$1</f>
        <v>2255641.9138628971</v>
      </c>
    </row>
    <row r="44" spans="2:18" ht="12.95" customHeight="1" x14ac:dyDescent="0.2">
      <c r="B44" s="18" t="s">
        <v>13</v>
      </c>
      <c r="C44" s="18" t="s">
        <v>28</v>
      </c>
      <c r="D44" s="32">
        <v>5283460</v>
      </c>
      <c r="E44" s="32">
        <v>353332</v>
      </c>
      <c r="F44" s="32">
        <f>E44/'2022'!$O$1</f>
        <v>46895.215342756652</v>
      </c>
    </row>
    <row r="45" spans="2:18" ht="12.95" customHeight="1" x14ac:dyDescent="0.2">
      <c r="B45" s="18" t="s">
        <v>40</v>
      </c>
      <c r="C45" s="18" t="s">
        <v>41</v>
      </c>
      <c r="D45" s="32">
        <v>13699</v>
      </c>
      <c r="E45" s="32">
        <v>21062</v>
      </c>
      <c r="F45" s="32">
        <f>E45/'2022'!$O$1</f>
        <v>2795.4077908288536</v>
      </c>
    </row>
    <row r="46" spans="2:18" ht="12.95" customHeight="1" x14ac:dyDescent="0.2">
      <c r="B46" s="12" t="s">
        <v>42</v>
      </c>
      <c r="C46" s="12" t="s">
        <v>43</v>
      </c>
      <c r="D46" s="32">
        <v>3437</v>
      </c>
      <c r="E46" s="32">
        <v>13509</v>
      </c>
      <c r="F46" s="32">
        <f>E46/'2022'!$O$1</f>
        <v>1792.9524188731832</v>
      </c>
    </row>
    <row r="47" spans="2:18" ht="12.95" customHeight="1" x14ac:dyDescent="0.2">
      <c r="B47" s="18" t="s">
        <v>14</v>
      </c>
      <c r="C47" s="18" t="s">
        <v>29</v>
      </c>
      <c r="D47" s="32">
        <v>2536013</v>
      </c>
      <c r="E47" s="32">
        <v>9959030</v>
      </c>
      <c r="F47" s="32">
        <f>E47/'2022'!$O$1</f>
        <v>1321790.4306855132</v>
      </c>
    </row>
    <row r="48" spans="2:18" ht="12.95" customHeight="1" x14ac:dyDescent="0.2">
      <c r="B48" s="18" t="s">
        <v>15</v>
      </c>
      <c r="C48" s="18" t="s">
        <v>30</v>
      </c>
      <c r="D48" s="32">
        <v>87388570</v>
      </c>
      <c r="E48" s="32">
        <v>660754810</v>
      </c>
      <c r="F48" s="32">
        <f>E48/'2022'!$O$1</f>
        <v>87697234.056672633</v>
      </c>
    </row>
    <row r="49" spans="2:6" ht="12.95" customHeight="1" x14ac:dyDescent="0.2">
      <c r="B49" s="18" t="s">
        <v>16</v>
      </c>
      <c r="C49" s="18" t="s">
        <v>31</v>
      </c>
      <c r="D49" s="32">
        <v>347190</v>
      </c>
      <c r="E49" s="32">
        <v>574572</v>
      </c>
      <c r="F49" s="32">
        <f>E49/'2022'!$O$1</f>
        <v>76258.809476408511</v>
      </c>
    </row>
    <row r="50" spans="2:6" s="15" customFormat="1" ht="12.95" customHeight="1" x14ac:dyDescent="0.2">
      <c r="B50" s="4" t="s">
        <v>32</v>
      </c>
      <c r="C50" s="4"/>
      <c r="D50" s="8"/>
      <c r="E50" s="8">
        <f>SUM(E32:E49)</f>
        <v>715469391</v>
      </c>
      <c r="F50" s="8">
        <f>E50/'2022'!$O$1</f>
        <v>94959106.908222169</v>
      </c>
    </row>
    <row r="51" spans="2:6" ht="12.95" customHeight="1" x14ac:dyDescent="0.2">
      <c r="B51" s="9" t="s">
        <v>102</v>
      </c>
      <c r="C51" s="2"/>
      <c r="D51" s="10"/>
      <c r="E51" s="3">
        <f>+E50/1000000</f>
        <v>715.46939099999997</v>
      </c>
      <c r="F51" s="3">
        <f>E51/'2022'!$O$1</f>
        <v>94.959106908222168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88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56</v>
      </c>
      <c r="C56" s="60"/>
      <c r="D56" s="60" t="s">
        <v>57</v>
      </c>
      <c r="E56" s="60"/>
      <c r="F56" s="60"/>
    </row>
    <row r="57" spans="2:6" ht="22.5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101</v>
      </c>
    </row>
    <row r="58" spans="2:6" ht="12.95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E58/'2022'!$O$1</f>
        <v>0</v>
      </c>
    </row>
    <row r="59" spans="2:6" ht="12.95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E59/'2022'!$O$1</f>
        <v>0</v>
      </c>
    </row>
    <row r="60" spans="2:6" ht="12.95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E60/'2022'!$O$1</f>
        <v>0</v>
      </c>
    </row>
    <row r="61" spans="2:6" ht="12.95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E61/'2022'!$O$1</f>
        <v>0</v>
      </c>
    </row>
    <row r="62" spans="2:6" ht="12.95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E62/'2022'!$O$1</f>
        <v>0</v>
      </c>
    </row>
    <row r="63" spans="2:6" ht="12.95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E63/'2022'!$O$1</f>
        <v>0</v>
      </c>
    </row>
    <row r="64" spans="2:6" ht="12.95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E64/'2022'!$O$1</f>
        <v>0</v>
      </c>
    </row>
    <row r="65" spans="2:6" ht="12.95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E65/'2022'!$O$1</f>
        <v>0</v>
      </c>
    </row>
    <row r="66" spans="2:6" ht="12.95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E66/'2022'!$O$1</f>
        <v>0</v>
      </c>
    </row>
    <row r="67" spans="2:6" ht="12.95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E67/'2022'!$O$1</f>
        <v>0</v>
      </c>
    </row>
    <row r="68" spans="2:6" ht="12.95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E68/'2022'!$O$1</f>
        <v>0</v>
      </c>
    </row>
    <row r="69" spans="2:6" ht="12.95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E69/'2022'!$O$1</f>
        <v>0</v>
      </c>
    </row>
    <row r="70" spans="2:6" ht="12.95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E70/'2022'!$O$1</f>
        <v>0</v>
      </c>
    </row>
    <row r="71" spans="2:6" ht="12.95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E71/'2022'!$O$1</f>
        <v>0</v>
      </c>
    </row>
    <row r="72" spans="2:6" ht="12.95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E72/'2022'!$O$1</f>
        <v>0</v>
      </c>
    </row>
    <row r="73" spans="2:6" s="15" customFormat="1" ht="12.95" customHeight="1" x14ac:dyDescent="0.2">
      <c r="B73" s="4" t="s">
        <v>32</v>
      </c>
      <c r="C73" s="4"/>
      <c r="D73" s="8"/>
      <c r="E73" s="8">
        <f>SUM(E58:E72)</f>
        <v>0</v>
      </c>
      <c r="F73" s="8">
        <f>E73/'2022'!$O$1</f>
        <v>0</v>
      </c>
    </row>
    <row r="74" spans="2:6" ht="12.95" customHeight="1" x14ac:dyDescent="0.2">
      <c r="B74" s="9" t="s">
        <v>102</v>
      </c>
      <c r="C74" s="2"/>
      <c r="D74" s="10"/>
      <c r="E74" s="3">
        <f>+E73/1000000</f>
        <v>0</v>
      </c>
      <c r="F74" s="3">
        <f>E74/'2022'!$O$1</f>
        <v>0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89</v>
      </c>
      <c r="C77" s="29"/>
      <c r="D77" s="26"/>
      <c r="E77" s="26"/>
      <c r="F77" s="26"/>
    </row>
    <row r="78" spans="2:6" ht="12.95" customHeight="1" x14ac:dyDescent="0.2">
      <c r="B78" s="28" t="s">
        <v>103</v>
      </c>
      <c r="C78" s="29"/>
      <c r="D78" s="26"/>
      <c r="E78" s="26"/>
      <c r="F78" s="26"/>
    </row>
    <row r="79" spans="2:6" ht="12.95" customHeight="1" x14ac:dyDescent="0.2">
      <c r="B79" s="59"/>
      <c r="C79" s="59"/>
      <c r="D79" s="59"/>
      <c r="E79" s="59"/>
      <c r="F79" s="58"/>
    </row>
    <row r="80" spans="2:6" ht="12.95" customHeight="1" x14ac:dyDescent="0.2">
      <c r="B80" s="24"/>
      <c r="C80" s="24"/>
      <c r="D80" s="24"/>
      <c r="E80" s="24" t="s">
        <v>59</v>
      </c>
      <c r="F80" s="24" t="s">
        <v>101</v>
      </c>
    </row>
    <row r="81" spans="2:6" ht="12.95" customHeight="1" x14ac:dyDescent="0.2">
      <c r="B81" s="21" t="s">
        <v>36</v>
      </c>
      <c r="E81" s="6">
        <f>+E25+E74</f>
        <v>1590.9765070000001</v>
      </c>
      <c r="F81" s="6">
        <f>E81/'2022'!$O$1</f>
        <v>211.15887013073197</v>
      </c>
    </row>
    <row r="82" spans="2:6" ht="12.95" customHeight="1" x14ac:dyDescent="0.2">
      <c r="B82" s="5" t="s">
        <v>37</v>
      </c>
      <c r="C82" s="5"/>
      <c r="D82" s="5"/>
      <c r="E82" s="11">
        <f>+E51</f>
        <v>715.46939099999997</v>
      </c>
      <c r="F82" s="11">
        <f>E82/'2022'!$O$1</f>
        <v>94.959106908222168</v>
      </c>
    </row>
    <row r="85" spans="2:6" ht="12.95" customHeight="1" x14ac:dyDescent="0.2">
      <c r="B85" s="33" t="s">
        <v>108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R85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21" customWidth="1"/>
    <col min="2" max="3" width="10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5">
      <c r="B2" s="17" t="s">
        <v>90</v>
      </c>
      <c r="C2" s="16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56</v>
      </c>
      <c r="C4" s="60"/>
      <c r="D4" s="60" t="s">
        <v>57</v>
      </c>
      <c r="E4" s="60"/>
      <c r="F4" s="60"/>
    </row>
    <row r="5" spans="2:6" ht="22.5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101</v>
      </c>
    </row>
    <row r="6" spans="2:6" ht="12.95" customHeight="1" x14ac:dyDescent="0.2">
      <c r="B6" s="18" t="s">
        <v>2</v>
      </c>
      <c r="C6" s="18" t="s">
        <v>17</v>
      </c>
      <c r="D6" s="32">
        <v>2330624</v>
      </c>
      <c r="E6" s="32">
        <v>11244852</v>
      </c>
      <c r="F6" s="32">
        <f>E6/'2022'!$O$1</f>
        <v>1492448.3376468245</v>
      </c>
    </row>
    <row r="7" spans="2:6" ht="12.95" customHeight="1" x14ac:dyDescent="0.2">
      <c r="B7" s="18" t="s">
        <v>3</v>
      </c>
      <c r="C7" s="18" t="s">
        <v>18</v>
      </c>
      <c r="D7" s="32">
        <v>2080002</v>
      </c>
      <c r="E7" s="32">
        <v>11120142</v>
      </c>
      <c r="F7" s="32">
        <f>E7/'2022'!$O$1</f>
        <v>1475896.4762094365</v>
      </c>
    </row>
    <row r="8" spans="2:6" ht="12.95" customHeight="1" x14ac:dyDescent="0.2">
      <c r="B8" s="18" t="s">
        <v>4</v>
      </c>
      <c r="C8" s="18" t="s">
        <v>19</v>
      </c>
      <c r="D8" s="32">
        <v>18967515</v>
      </c>
      <c r="E8" s="32">
        <v>5297650</v>
      </c>
      <c r="F8" s="32">
        <f>E8/'2022'!$O$1</f>
        <v>703118.98599774367</v>
      </c>
    </row>
    <row r="9" spans="2:6" ht="12.95" customHeight="1" x14ac:dyDescent="0.2">
      <c r="B9" s="18" t="s">
        <v>5</v>
      </c>
      <c r="C9" s="18" t="s">
        <v>20</v>
      </c>
      <c r="D9" s="32">
        <v>2009790</v>
      </c>
      <c r="E9" s="32">
        <v>1945312</v>
      </c>
      <c r="F9" s="32">
        <f>E9/'2022'!$O$1</f>
        <v>258187.27188267303</v>
      </c>
    </row>
    <row r="10" spans="2:6" ht="12.95" customHeight="1" x14ac:dyDescent="0.2">
      <c r="B10" s="18" t="s">
        <v>6</v>
      </c>
      <c r="C10" s="18" t="s">
        <v>21</v>
      </c>
      <c r="D10" s="32">
        <v>316359970</v>
      </c>
      <c r="E10" s="32">
        <v>5613678</v>
      </c>
      <c r="F10" s="32">
        <f>E10/'2022'!$O$1</f>
        <v>745063.10969540116</v>
      </c>
    </row>
    <row r="11" spans="2:6" ht="12.95" customHeight="1" x14ac:dyDescent="0.2">
      <c r="B11" s="18" t="s">
        <v>7</v>
      </c>
      <c r="C11" s="18" t="s">
        <v>22</v>
      </c>
      <c r="D11" s="32">
        <v>2347000</v>
      </c>
      <c r="E11" s="32">
        <v>111449</v>
      </c>
      <c r="F11" s="32">
        <f>E11/'2022'!$O$1</f>
        <v>14791.824275001658</v>
      </c>
    </row>
    <row r="12" spans="2:6" ht="12.95" customHeight="1" x14ac:dyDescent="0.2">
      <c r="B12" s="18" t="s">
        <v>8</v>
      </c>
      <c r="C12" s="18" t="s">
        <v>23</v>
      </c>
      <c r="D12" s="32">
        <v>2542350</v>
      </c>
      <c r="E12" s="32">
        <v>1802063</v>
      </c>
      <c r="F12" s="32">
        <f>E12/'2022'!$O$1</f>
        <v>239174.86230008624</v>
      </c>
    </row>
    <row r="13" spans="2:6" ht="12.95" customHeight="1" x14ac:dyDescent="0.2">
      <c r="B13" s="18" t="s">
        <v>38</v>
      </c>
      <c r="C13" s="18" t="s">
        <v>39</v>
      </c>
      <c r="D13" s="32">
        <v>1297450</v>
      </c>
      <c r="E13" s="32">
        <v>124221</v>
      </c>
      <c r="F13" s="32">
        <f>E13/'2022'!$O$1</f>
        <v>16486.959984073263</v>
      </c>
    </row>
    <row r="14" spans="2:6" ht="12.95" customHeight="1" x14ac:dyDescent="0.2">
      <c r="B14" s="18" t="s">
        <v>9</v>
      </c>
      <c r="C14" s="18" t="s">
        <v>24</v>
      </c>
      <c r="D14" s="32">
        <v>5695980</v>
      </c>
      <c r="E14" s="32">
        <v>3858938</v>
      </c>
      <c r="F14" s="32">
        <f>E14/'2022'!$O$1</f>
        <v>512169.0888579202</v>
      </c>
    </row>
    <row r="15" spans="2:6" ht="12.95" customHeight="1" x14ac:dyDescent="0.2">
      <c r="B15" s="18" t="s">
        <v>10</v>
      </c>
      <c r="C15" s="18" t="s">
        <v>25</v>
      </c>
      <c r="D15" s="32">
        <v>11769536</v>
      </c>
      <c r="E15" s="32">
        <v>84305704</v>
      </c>
      <c r="F15" s="32">
        <f>E15/'2022'!$O$1</f>
        <v>11189289.800252173</v>
      </c>
    </row>
    <row r="16" spans="2:6" ht="12.95" customHeight="1" x14ac:dyDescent="0.2">
      <c r="B16" s="18" t="s">
        <v>11</v>
      </c>
      <c r="C16" s="18" t="s">
        <v>26</v>
      </c>
      <c r="D16" s="32">
        <v>1881902</v>
      </c>
      <c r="E16" s="32">
        <v>15687698</v>
      </c>
      <c r="F16" s="32">
        <f>E16/'2022'!$O$1</f>
        <v>2082115.3361205121</v>
      </c>
    </row>
    <row r="17" spans="2:18" ht="12.95" customHeight="1" x14ac:dyDescent="0.2">
      <c r="B17" s="18" t="s">
        <v>12</v>
      </c>
      <c r="C17" s="18" t="s">
        <v>27</v>
      </c>
      <c r="D17" s="32">
        <v>24770770</v>
      </c>
      <c r="E17" s="32">
        <v>171353297</v>
      </c>
      <c r="F17" s="32">
        <f>E17/'2022'!$O$1</f>
        <v>22742490.808945514</v>
      </c>
    </row>
    <row r="18" spans="2:18" ht="12.95" customHeight="1" x14ac:dyDescent="0.2">
      <c r="B18" s="18" t="s">
        <v>13</v>
      </c>
      <c r="C18" s="18" t="s">
        <v>28</v>
      </c>
      <c r="D18" s="32">
        <v>4791550</v>
      </c>
      <c r="E18" s="32">
        <v>279154</v>
      </c>
      <c r="F18" s="32">
        <f>E18/'2022'!$O$1</f>
        <v>37050.102860176521</v>
      </c>
    </row>
    <row r="19" spans="2:18" ht="12.95" customHeight="1" x14ac:dyDescent="0.2">
      <c r="B19" s="18" t="s">
        <v>40</v>
      </c>
      <c r="C19" s="18" t="s">
        <v>41</v>
      </c>
      <c r="D19" s="32">
        <v>28692</v>
      </c>
      <c r="E19" s="32">
        <v>37093</v>
      </c>
      <c r="F19" s="32">
        <f>E19/'2022'!$O$1</f>
        <v>4923.087132523724</v>
      </c>
    </row>
    <row r="20" spans="2:18" ht="12.95" customHeight="1" x14ac:dyDescent="0.2">
      <c r="B20" s="18" t="s">
        <v>42</v>
      </c>
      <c r="C20" s="18" t="s">
        <v>43</v>
      </c>
      <c r="D20" s="32">
        <v>7778</v>
      </c>
      <c r="E20" s="32">
        <v>25774</v>
      </c>
      <c r="F20" s="32">
        <f>E20/'2022'!$O$1</f>
        <v>3420.7976640785719</v>
      </c>
    </row>
    <row r="21" spans="2:18" ht="12.95" customHeight="1" x14ac:dyDescent="0.2">
      <c r="B21" s="18" t="s">
        <v>14</v>
      </c>
      <c r="C21" s="18" t="s">
        <v>29</v>
      </c>
      <c r="D21" s="32">
        <v>3981732</v>
      </c>
      <c r="E21" s="32">
        <v>14792894</v>
      </c>
      <c r="F21" s="32">
        <f>E21/'2022'!$O$1</f>
        <v>1963354.4362598711</v>
      </c>
      <c r="I21" s="6"/>
    </row>
    <row r="22" spans="2:18" ht="12.95" customHeight="1" x14ac:dyDescent="0.2">
      <c r="B22" s="18" t="s">
        <v>15</v>
      </c>
      <c r="C22" s="18" t="s">
        <v>30</v>
      </c>
      <c r="D22" s="32">
        <v>257227317</v>
      </c>
      <c r="E22" s="32">
        <v>1884956240</v>
      </c>
      <c r="F22" s="32">
        <f>E22/'2022'!$O$1</f>
        <v>250176685.91147387</v>
      </c>
      <c r="I22" s="6"/>
    </row>
    <row r="23" spans="2:18" ht="12.95" customHeight="1" x14ac:dyDescent="0.2">
      <c r="B23" s="18" t="s">
        <v>16</v>
      </c>
      <c r="C23" s="18" t="s">
        <v>31</v>
      </c>
      <c r="D23" s="32">
        <v>5555743</v>
      </c>
      <c r="E23" s="32">
        <v>8205014</v>
      </c>
      <c r="F23" s="32">
        <f>E23/'2022'!$O$1</f>
        <v>1088992.5011613246</v>
      </c>
      <c r="I23" s="6"/>
      <c r="J23" s="6"/>
    </row>
    <row r="24" spans="2:18" s="15" customFormat="1" ht="12.95" customHeight="1" x14ac:dyDescent="0.2">
      <c r="B24" s="7" t="s">
        <v>32</v>
      </c>
      <c r="C24" s="4"/>
      <c r="D24" s="4"/>
      <c r="E24" s="8">
        <f>SUM(E6:E23)</f>
        <v>2220761173</v>
      </c>
      <c r="F24" s="8">
        <f>E24/'2022'!$O$1</f>
        <v>294745659.6987192</v>
      </c>
      <c r="I24" s="13"/>
      <c r="J24" s="13"/>
    </row>
    <row r="25" spans="2:18" ht="12.95" customHeight="1" x14ac:dyDescent="0.2">
      <c r="B25" s="9" t="s">
        <v>102</v>
      </c>
      <c r="C25" s="2"/>
      <c r="D25" s="10"/>
      <c r="E25" s="3">
        <f>+E24/1000000</f>
        <v>2220.7611729999999</v>
      </c>
      <c r="F25" s="3">
        <f>E25/'2022'!$O$1</f>
        <v>294.74565969871918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9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91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56</v>
      </c>
      <c r="C30" s="60"/>
      <c r="D30" s="60" t="s">
        <v>60</v>
      </c>
      <c r="E30" s="60"/>
      <c r="F30" s="60"/>
      <c r="R30" s="14"/>
    </row>
    <row r="31" spans="2:18" ht="22.5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101</v>
      </c>
      <c r="R31" s="14"/>
    </row>
    <row r="32" spans="2:18" ht="12.95" customHeight="1" x14ac:dyDescent="0.2">
      <c r="B32" s="18" t="s">
        <v>2</v>
      </c>
      <c r="C32" s="18" t="s">
        <v>17</v>
      </c>
      <c r="D32" s="32">
        <v>286985</v>
      </c>
      <c r="E32" s="32">
        <v>1403997</v>
      </c>
      <c r="F32" s="32">
        <f>E32/'2022'!$O$1</f>
        <v>186342.42484570973</v>
      </c>
      <c r="R32" s="14"/>
    </row>
    <row r="33" spans="2:18" ht="12.95" customHeight="1" x14ac:dyDescent="0.2">
      <c r="B33" s="18">
        <v>124</v>
      </c>
      <c r="C33" s="18" t="s">
        <v>18</v>
      </c>
      <c r="D33" s="32">
        <v>274749</v>
      </c>
      <c r="E33" s="32">
        <v>1509028</v>
      </c>
      <c r="F33" s="32">
        <f>E33/'2022'!$O$1</f>
        <v>200282.43413630631</v>
      </c>
      <c r="R33" s="14"/>
    </row>
    <row r="34" spans="2:18" ht="12.95" customHeight="1" x14ac:dyDescent="0.2">
      <c r="B34" s="18" t="s">
        <v>4</v>
      </c>
      <c r="C34" s="18" t="s">
        <v>19</v>
      </c>
      <c r="D34" s="32">
        <v>3765015</v>
      </c>
      <c r="E34" s="32">
        <v>1092081</v>
      </c>
      <c r="F34" s="32">
        <f>E34/'2022'!$O$1</f>
        <v>144944.05733625323</v>
      </c>
    </row>
    <row r="35" spans="2:18" ht="12.95" customHeight="1" x14ac:dyDescent="0.2">
      <c r="B35" s="18" t="s">
        <v>5</v>
      </c>
      <c r="C35" s="18" t="s">
        <v>20</v>
      </c>
      <c r="D35" s="32">
        <v>552950</v>
      </c>
      <c r="E35" s="32">
        <v>551927</v>
      </c>
      <c r="F35" s="32">
        <f>E35/'2022'!$O$1</f>
        <v>73253.301479859307</v>
      </c>
    </row>
    <row r="36" spans="2:18" ht="12.95" customHeight="1" x14ac:dyDescent="0.2">
      <c r="B36" s="18" t="s">
        <v>6</v>
      </c>
      <c r="C36" s="18" t="s">
        <v>21</v>
      </c>
      <c r="D36" s="32">
        <v>169639985</v>
      </c>
      <c r="E36" s="32">
        <v>3187593</v>
      </c>
      <c r="F36" s="32">
        <f>E36/'2022'!$O$1</f>
        <v>423066.2950428031</v>
      </c>
    </row>
    <row r="37" spans="2:18" ht="12.95" customHeight="1" x14ac:dyDescent="0.2">
      <c r="B37" s="18" t="s">
        <v>7</v>
      </c>
      <c r="C37" s="18" t="s">
        <v>22</v>
      </c>
      <c r="D37" s="32">
        <v>207000</v>
      </c>
      <c r="E37" s="32">
        <v>11220</v>
      </c>
      <c r="F37" s="32">
        <f>E37/'2022'!$O$1</f>
        <v>1489.1499104121042</v>
      </c>
    </row>
    <row r="38" spans="2:18" ht="12.95" customHeight="1" x14ac:dyDescent="0.2">
      <c r="B38" s="18" t="s">
        <v>8</v>
      </c>
      <c r="C38" s="18" t="s">
        <v>23</v>
      </c>
      <c r="D38" s="32">
        <v>381750</v>
      </c>
      <c r="E38" s="32">
        <v>275613</v>
      </c>
      <c r="F38" s="32">
        <f>E38/'2022'!$O$1</f>
        <v>36580.131395580327</v>
      </c>
    </row>
    <row r="39" spans="2:18" ht="12.95" customHeight="1" x14ac:dyDescent="0.2">
      <c r="B39" s="18" t="s">
        <v>38</v>
      </c>
      <c r="C39" s="18" t="s">
        <v>39</v>
      </c>
      <c r="D39" s="32">
        <v>702950</v>
      </c>
      <c r="E39" s="32">
        <v>90691</v>
      </c>
      <c r="F39" s="32">
        <f>E39/'2022'!$O$1</f>
        <v>12036.764217930851</v>
      </c>
    </row>
    <row r="40" spans="2:18" ht="12.95" customHeight="1" x14ac:dyDescent="0.2">
      <c r="B40" s="18" t="s">
        <v>9</v>
      </c>
      <c r="C40" s="18" t="s">
        <v>24</v>
      </c>
      <c r="D40" s="32">
        <v>1270170</v>
      </c>
      <c r="E40" s="32">
        <v>883660</v>
      </c>
      <c r="F40" s="32">
        <f>E40/'2022'!$O$1</f>
        <v>117281.83688366845</v>
      </c>
    </row>
    <row r="41" spans="2:18" ht="12.95" customHeight="1" x14ac:dyDescent="0.2">
      <c r="B41" s="18" t="s">
        <v>10</v>
      </c>
      <c r="C41" s="18" t="s">
        <v>25</v>
      </c>
      <c r="D41" s="32">
        <v>1945600</v>
      </c>
      <c r="E41" s="32">
        <v>14194001</v>
      </c>
      <c r="F41" s="32">
        <f>E41/'2022'!$O$1</f>
        <v>1883867.6753600105</v>
      </c>
    </row>
    <row r="42" spans="2:18" ht="12.95" customHeight="1" x14ac:dyDescent="0.2">
      <c r="B42" s="18" t="s">
        <v>11</v>
      </c>
      <c r="C42" s="18" t="s">
        <v>26</v>
      </c>
      <c r="D42" s="32">
        <v>558200</v>
      </c>
      <c r="E42" s="32">
        <v>4904414</v>
      </c>
      <c r="F42" s="32">
        <f>E42/'2022'!$O$1</f>
        <v>650927.59970800974</v>
      </c>
    </row>
    <row r="43" spans="2:18" ht="12.95" customHeight="1" x14ac:dyDescent="0.2">
      <c r="B43" s="18" t="s">
        <v>12</v>
      </c>
      <c r="C43" s="18" t="s">
        <v>27</v>
      </c>
      <c r="D43" s="32">
        <v>2549789</v>
      </c>
      <c r="E43" s="32">
        <v>18070394</v>
      </c>
      <c r="F43" s="32">
        <f>E43/'2022'!$O$1</f>
        <v>2398353.4408388082</v>
      </c>
    </row>
    <row r="44" spans="2:18" ht="12.95" customHeight="1" x14ac:dyDescent="0.2">
      <c r="B44" s="18" t="s">
        <v>13</v>
      </c>
      <c r="C44" s="18" t="s">
        <v>28</v>
      </c>
      <c r="D44" s="32">
        <v>4248580</v>
      </c>
      <c r="E44" s="32">
        <v>284132</v>
      </c>
      <c r="F44" s="32">
        <f>E44/'2022'!$O$1</f>
        <v>37710.797000464525</v>
      </c>
    </row>
    <row r="45" spans="2:18" ht="12.95" customHeight="1" x14ac:dyDescent="0.2">
      <c r="B45" s="18" t="s">
        <v>40</v>
      </c>
      <c r="C45" s="18" t="s">
        <v>41</v>
      </c>
      <c r="D45" s="32">
        <v>967</v>
      </c>
      <c r="E45" s="32">
        <v>1504</v>
      </c>
      <c r="F45" s="32">
        <f>E45/'2022'!$O$1</f>
        <v>199.61510385559757</v>
      </c>
    </row>
    <row r="46" spans="2:18" ht="12.95" customHeight="1" x14ac:dyDescent="0.2">
      <c r="B46" s="12" t="s">
        <v>42</v>
      </c>
      <c r="C46" s="12" t="s">
        <v>43</v>
      </c>
      <c r="D46" s="32">
        <v>1949</v>
      </c>
      <c r="E46" s="32">
        <v>7637</v>
      </c>
      <c r="F46" s="32">
        <f>E46/'2022'!$O$1</f>
        <v>1013.6040878624991</v>
      </c>
    </row>
    <row r="47" spans="2:18" ht="12.95" customHeight="1" x14ac:dyDescent="0.2">
      <c r="B47" s="18" t="s">
        <v>14</v>
      </c>
      <c r="C47" s="18" t="s">
        <v>29</v>
      </c>
      <c r="D47" s="32">
        <v>3306949</v>
      </c>
      <c r="E47" s="32">
        <v>12861357</v>
      </c>
      <c r="F47" s="32">
        <f>E47/'2022'!$O$1</f>
        <v>1706995.4210631095</v>
      </c>
    </row>
    <row r="48" spans="2:18" ht="12.95" customHeight="1" x14ac:dyDescent="0.2">
      <c r="B48" s="18" t="s">
        <v>15</v>
      </c>
      <c r="C48" s="18" t="s">
        <v>30</v>
      </c>
      <c r="D48" s="32">
        <v>104365094</v>
      </c>
      <c r="E48" s="32">
        <v>786160361</v>
      </c>
      <c r="F48" s="32">
        <f>E48/'2022'!$O$1</f>
        <v>104341410.97617625</v>
      </c>
    </row>
    <row r="49" spans="2:6" ht="12.95" customHeight="1" x14ac:dyDescent="0.2">
      <c r="B49" s="18" t="s">
        <v>16</v>
      </c>
      <c r="C49" s="18" t="s">
        <v>31</v>
      </c>
      <c r="D49" s="32">
        <v>1239523</v>
      </c>
      <c r="E49" s="32">
        <v>1909063</v>
      </c>
      <c r="F49" s="32">
        <f>E49/'2022'!$O$1</f>
        <v>253376.20280045125</v>
      </c>
    </row>
    <row r="50" spans="2:6" s="15" customFormat="1" ht="12.95" customHeight="1" x14ac:dyDescent="0.2">
      <c r="B50" s="4" t="s">
        <v>32</v>
      </c>
      <c r="C50" s="4"/>
      <c r="D50" s="8"/>
      <c r="E50" s="8">
        <f>SUM(E32:E49)</f>
        <v>847398673</v>
      </c>
      <c r="F50" s="8">
        <f>E50/'2022'!$O$1</f>
        <v>112469131.72738734</v>
      </c>
    </row>
    <row r="51" spans="2:6" ht="12.95" customHeight="1" x14ac:dyDescent="0.2">
      <c r="B51" s="9" t="s">
        <v>102</v>
      </c>
      <c r="C51" s="2"/>
      <c r="D51" s="10"/>
      <c r="E51" s="3">
        <f>+E50/1000000</f>
        <v>847.39867300000003</v>
      </c>
      <c r="F51" s="3">
        <f>E51/'2022'!$O$1</f>
        <v>112.46913172738735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92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56</v>
      </c>
      <c r="C56" s="60"/>
      <c r="D56" s="60" t="s">
        <v>57</v>
      </c>
      <c r="E56" s="60"/>
      <c r="F56" s="60"/>
    </row>
    <row r="57" spans="2:6" ht="22.5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101</v>
      </c>
    </row>
    <row r="58" spans="2:6" ht="12.95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E58/'2022'!$O$1</f>
        <v>0</v>
      </c>
    </row>
    <row r="59" spans="2:6" ht="12.95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E59/'2022'!$O$1</f>
        <v>0</v>
      </c>
    </row>
    <row r="60" spans="2:6" ht="12.95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E60/'2022'!$O$1</f>
        <v>0</v>
      </c>
    </row>
    <row r="61" spans="2:6" ht="12.95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E61/'2022'!$O$1</f>
        <v>0</v>
      </c>
    </row>
    <row r="62" spans="2:6" ht="12.95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E62/'2022'!$O$1</f>
        <v>0</v>
      </c>
    </row>
    <row r="63" spans="2:6" ht="12.95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E63/'2022'!$O$1</f>
        <v>0</v>
      </c>
    </row>
    <row r="64" spans="2:6" ht="12.95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E64/'2022'!$O$1</f>
        <v>0</v>
      </c>
    </row>
    <row r="65" spans="2:6" ht="12.95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E65/'2022'!$O$1</f>
        <v>0</v>
      </c>
    </row>
    <row r="66" spans="2:6" ht="12.95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E66/'2022'!$O$1</f>
        <v>0</v>
      </c>
    </row>
    <row r="67" spans="2:6" ht="12.95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E67/'2022'!$O$1</f>
        <v>0</v>
      </c>
    </row>
    <row r="68" spans="2:6" ht="12.95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E68/'2022'!$O$1</f>
        <v>0</v>
      </c>
    </row>
    <row r="69" spans="2:6" ht="12.95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E69/'2022'!$O$1</f>
        <v>0</v>
      </c>
    </row>
    <row r="70" spans="2:6" ht="12.95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E70/'2022'!$O$1</f>
        <v>0</v>
      </c>
    </row>
    <row r="71" spans="2:6" ht="12.95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E71/'2022'!$O$1</f>
        <v>0</v>
      </c>
    </row>
    <row r="72" spans="2:6" ht="12.95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E72/'2022'!$O$1</f>
        <v>0</v>
      </c>
    </row>
    <row r="73" spans="2:6" s="15" customFormat="1" ht="12.95" customHeight="1" x14ac:dyDescent="0.2">
      <c r="B73" s="4" t="s">
        <v>32</v>
      </c>
      <c r="C73" s="4"/>
      <c r="D73" s="8"/>
      <c r="E73" s="8">
        <f>SUM(E58:E72)</f>
        <v>0</v>
      </c>
      <c r="F73" s="8">
        <f>E73/'2022'!$O$1</f>
        <v>0</v>
      </c>
    </row>
    <row r="74" spans="2:6" ht="12.95" customHeight="1" x14ac:dyDescent="0.2">
      <c r="B74" s="9" t="s">
        <v>102</v>
      </c>
      <c r="C74" s="2"/>
      <c r="D74" s="10"/>
      <c r="E74" s="3">
        <f>+E73/1000000</f>
        <v>0</v>
      </c>
      <c r="F74" s="3">
        <f>E74/'2022'!$O$1</f>
        <v>0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93</v>
      </c>
      <c r="C77" s="29"/>
      <c r="D77" s="26"/>
      <c r="E77" s="26"/>
      <c r="F77" s="26"/>
    </row>
    <row r="78" spans="2:6" ht="12.95" customHeight="1" x14ac:dyDescent="0.2">
      <c r="B78" s="28" t="s">
        <v>103</v>
      </c>
      <c r="C78" s="29"/>
      <c r="D78" s="26"/>
      <c r="E78" s="26"/>
      <c r="F78" s="26"/>
    </row>
    <row r="79" spans="2:6" ht="12.95" customHeight="1" x14ac:dyDescent="0.2">
      <c r="B79" s="59"/>
      <c r="C79" s="59"/>
      <c r="D79" s="59"/>
      <c r="E79" s="59"/>
      <c r="F79" s="58"/>
    </row>
    <row r="80" spans="2:6" ht="12.95" customHeight="1" x14ac:dyDescent="0.2">
      <c r="B80" s="24"/>
      <c r="C80" s="24"/>
      <c r="D80" s="24"/>
      <c r="E80" s="24" t="s">
        <v>59</v>
      </c>
      <c r="F80" s="24" t="s">
        <v>101</v>
      </c>
    </row>
    <row r="81" spans="2:6" ht="12.95" customHeight="1" x14ac:dyDescent="0.2">
      <c r="B81" s="21" t="s">
        <v>36</v>
      </c>
      <c r="E81" s="6">
        <f>+E25+E74</f>
        <v>2220.7611729999999</v>
      </c>
      <c r="F81" s="6">
        <f>E81/'2022'!$O$1</f>
        <v>294.74565969871918</v>
      </c>
    </row>
    <row r="82" spans="2:6" ht="12.95" customHeight="1" x14ac:dyDescent="0.2">
      <c r="B82" s="5" t="s">
        <v>37</v>
      </c>
      <c r="C82" s="5"/>
      <c r="D82" s="5"/>
      <c r="E82" s="11">
        <f>+E51</f>
        <v>847.39867300000003</v>
      </c>
      <c r="F82" s="11">
        <f>E82/'2022'!$O$1</f>
        <v>112.46913172738735</v>
      </c>
    </row>
    <row r="85" spans="2:6" ht="12.95" customHeight="1" x14ac:dyDescent="0.2">
      <c r="B85" s="33" t="s">
        <v>108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R85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21" customWidth="1"/>
    <col min="2" max="3" width="10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5">
      <c r="B2" s="17" t="s">
        <v>94</v>
      </c>
      <c r="C2" s="16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56</v>
      </c>
      <c r="C4" s="60"/>
      <c r="D4" s="60" t="s">
        <v>57</v>
      </c>
      <c r="E4" s="60"/>
      <c r="F4" s="60"/>
    </row>
    <row r="5" spans="2:6" ht="22.5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101</v>
      </c>
    </row>
    <row r="6" spans="2:6" ht="12.95" customHeight="1" x14ac:dyDescent="0.2">
      <c r="B6" s="18" t="s">
        <v>2</v>
      </c>
      <c r="C6" s="18" t="s">
        <v>17</v>
      </c>
      <c r="D6" s="32">
        <v>3931904</v>
      </c>
      <c r="E6" s="32">
        <v>19103635</v>
      </c>
      <c r="F6" s="32">
        <f>E6/'2022'!$O$1</f>
        <v>2535488.0881279446</v>
      </c>
    </row>
    <row r="7" spans="2:6" ht="12.95" customHeight="1" x14ac:dyDescent="0.2">
      <c r="B7" s="18" t="s">
        <v>3</v>
      </c>
      <c r="C7" s="18" t="s">
        <v>18</v>
      </c>
      <c r="D7" s="32">
        <v>3474485</v>
      </c>
      <c r="E7" s="32">
        <v>19073169</v>
      </c>
      <c r="F7" s="32">
        <f>E7/'2022'!$O$1</f>
        <v>2531444.5550467847</v>
      </c>
    </row>
    <row r="8" spans="2:6" ht="12.95" customHeight="1" x14ac:dyDescent="0.2">
      <c r="B8" s="18" t="s">
        <v>4</v>
      </c>
      <c r="C8" s="18" t="s">
        <v>19</v>
      </c>
      <c r="D8" s="32">
        <v>38689850</v>
      </c>
      <c r="E8" s="32">
        <v>10762040</v>
      </c>
      <c r="F8" s="32">
        <f>E8/'2022'!$O$1</f>
        <v>1428368.173070542</v>
      </c>
    </row>
    <row r="9" spans="2:6" ht="12.95" customHeight="1" x14ac:dyDescent="0.2">
      <c r="B9" s="18" t="s">
        <v>5</v>
      </c>
      <c r="C9" s="18" t="s">
        <v>20</v>
      </c>
      <c r="D9" s="32">
        <v>7583496</v>
      </c>
      <c r="E9" s="32">
        <v>7265464</v>
      </c>
      <c r="F9" s="32">
        <f>E9/'2022'!$O$1</f>
        <v>964292.78651536256</v>
      </c>
    </row>
    <row r="10" spans="2:6" ht="12.95" customHeight="1" x14ac:dyDescent="0.2">
      <c r="B10" s="18" t="s">
        <v>6</v>
      </c>
      <c r="C10" s="18" t="s">
        <v>21</v>
      </c>
      <c r="D10" s="32">
        <v>449253305</v>
      </c>
      <c r="E10" s="32">
        <v>7681297</v>
      </c>
      <c r="F10" s="32">
        <f>E10/'2022'!$O$1</f>
        <v>1019483.3101068418</v>
      </c>
    </row>
    <row r="11" spans="2:6" ht="12.95" customHeight="1" x14ac:dyDescent="0.2">
      <c r="B11" s="18" t="s">
        <v>7</v>
      </c>
      <c r="C11" s="18" t="s">
        <v>22</v>
      </c>
      <c r="D11" s="32">
        <v>4765200</v>
      </c>
      <c r="E11" s="32">
        <v>240208</v>
      </c>
      <c r="F11" s="32">
        <f>E11/'2022'!$O$1</f>
        <v>31881.080363660494</v>
      </c>
    </row>
    <row r="12" spans="2:6" ht="12.95" customHeight="1" x14ac:dyDescent="0.2">
      <c r="B12" s="18" t="s">
        <v>8</v>
      </c>
      <c r="C12" s="18" t="s">
        <v>23</v>
      </c>
      <c r="D12" s="32">
        <v>4705350</v>
      </c>
      <c r="E12" s="32">
        <v>3292294</v>
      </c>
      <c r="F12" s="32">
        <f>E12/'2022'!$O$1</f>
        <v>436962.50580662285</v>
      </c>
    </row>
    <row r="13" spans="2:6" ht="12.95" customHeight="1" x14ac:dyDescent="0.2">
      <c r="B13" s="18" t="s">
        <v>38</v>
      </c>
      <c r="C13" s="18" t="s">
        <v>39</v>
      </c>
      <c r="D13" s="32">
        <v>1372510</v>
      </c>
      <c r="E13" s="32">
        <v>135342</v>
      </c>
      <c r="F13" s="32">
        <f>E13/'2022'!$O$1</f>
        <v>17962.970336452319</v>
      </c>
    </row>
    <row r="14" spans="2:6" ht="12.95" customHeight="1" x14ac:dyDescent="0.2">
      <c r="B14" s="18" t="s">
        <v>9</v>
      </c>
      <c r="C14" s="18" t="s">
        <v>24</v>
      </c>
      <c r="D14" s="32">
        <v>16359062</v>
      </c>
      <c r="E14" s="32">
        <v>11091209</v>
      </c>
      <c r="F14" s="32">
        <f>E14/'2022'!$O$1</f>
        <v>1472056.4071935762</v>
      </c>
    </row>
    <row r="15" spans="2:6" ht="12.95" customHeight="1" x14ac:dyDescent="0.2">
      <c r="B15" s="18" t="s">
        <v>10</v>
      </c>
      <c r="C15" s="18" t="s">
        <v>25</v>
      </c>
      <c r="D15" s="32">
        <v>17268923</v>
      </c>
      <c r="E15" s="32">
        <v>127610301</v>
      </c>
      <c r="F15" s="32">
        <f>E15/'2022'!$O$1</f>
        <v>16936797.531355761</v>
      </c>
    </row>
    <row r="16" spans="2:6" ht="12.95" customHeight="1" x14ac:dyDescent="0.2">
      <c r="B16" s="18" t="s">
        <v>11</v>
      </c>
      <c r="C16" s="18" t="s">
        <v>26</v>
      </c>
      <c r="D16" s="32">
        <v>2936562</v>
      </c>
      <c r="E16" s="32">
        <v>24614941</v>
      </c>
      <c r="F16" s="32">
        <f>E16/'2022'!$O$1</f>
        <v>3266964.0984803238</v>
      </c>
    </row>
    <row r="17" spans="2:18" ht="12.95" customHeight="1" x14ac:dyDescent="0.2">
      <c r="B17" s="18" t="s">
        <v>12</v>
      </c>
      <c r="C17" s="18" t="s">
        <v>27</v>
      </c>
      <c r="D17" s="32">
        <v>30332309</v>
      </c>
      <c r="E17" s="32">
        <v>217153549</v>
      </c>
      <c r="F17" s="32">
        <f>E17/'2022'!$O$1</f>
        <v>28821228.88048311</v>
      </c>
    </row>
    <row r="18" spans="2:18" ht="12.95" customHeight="1" x14ac:dyDescent="0.2">
      <c r="B18" s="18" t="s">
        <v>13</v>
      </c>
      <c r="C18" s="18" t="s">
        <v>28</v>
      </c>
      <c r="D18" s="32">
        <v>6024430</v>
      </c>
      <c r="E18" s="32">
        <v>347448</v>
      </c>
      <c r="F18" s="32">
        <f>E18/'2022'!$O$1</f>
        <v>46114.27433804499</v>
      </c>
    </row>
    <row r="19" spans="2:18" ht="12.95" customHeight="1" x14ac:dyDescent="0.2">
      <c r="B19" s="18" t="s">
        <v>40</v>
      </c>
      <c r="C19" s="18" t="s">
        <v>41</v>
      </c>
      <c r="D19" s="32">
        <v>36513</v>
      </c>
      <c r="E19" s="32">
        <v>47161</v>
      </c>
      <c r="F19" s="32">
        <f>E19/'2022'!$O$1</f>
        <v>6259.3403676421785</v>
      </c>
    </row>
    <row r="20" spans="2:18" ht="12.95" customHeight="1" x14ac:dyDescent="0.2">
      <c r="B20" s="18" t="s">
        <v>42</v>
      </c>
      <c r="C20" s="18" t="s">
        <v>43</v>
      </c>
      <c r="D20" s="32">
        <v>7661</v>
      </c>
      <c r="E20" s="32">
        <v>25355</v>
      </c>
      <c r="F20" s="32">
        <f>E20/'2022'!$O$1</f>
        <v>3365.1868073528435</v>
      </c>
    </row>
    <row r="21" spans="2:18" ht="12.95" customHeight="1" x14ac:dyDescent="0.2">
      <c r="B21" s="18" t="s">
        <v>14</v>
      </c>
      <c r="C21" s="18" t="s">
        <v>29</v>
      </c>
      <c r="D21" s="32">
        <v>4626560</v>
      </c>
      <c r="E21" s="32">
        <v>16974152</v>
      </c>
      <c r="F21" s="32">
        <f>E21/'2022'!$O$1</f>
        <v>2252857.1238967413</v>
      </c>
      <c r="I21" s="6"/>
    </row>
    <row r="22" spans="2:18" ht="12.95" customHeight="1" x14ac:dyDescent="0.2">
      <c r="B22" s="18" t="s">
        <v>15</v>
      </c>
      <c r="C22" s="18" t="s">
        <v>30</v>
      </c>
      <c r="D22" s="32">
        <v>329218780</v>
      </c>
      <c r="E22" s="32">
        <v>2397785549</v>
      </c>
      <c r="F22" s="32">
        <f>E22/'2022'!$O$1</f>
        <v>318240832.03928596</v>
      </c>
      <c r="I22" s="6"/>
    </row>
    <row r="23" spans="2:18" ht="12.95" customHeight="1" x14ac:dyDescent="0.2">
      <c r="B23" s="18" t="s">
        <v>16</v>
      </c>
      <c r="C23" s="18" t="s">
        <v>31</v>
      </c>
      <c r="D23" s="32">
        <v>11290790</v>
      </c>
      <c r="E23" s="32">
        <v>16153493</v>
      </c>
      <c r="F23" s="32">
        <f>E23/'2022'!$O$1</f>
        <v>2143936.956666003</v>
      </c>
      <c r="I23" s="6"/>
      <c r="J23" s="6"/>
    </row>
    <row r="24" spans="2:18" s="15" customFormat="1" ht="12.95" customHeight="1" x14ac:dyDescent="0.2">
      <c r="B24" s="7" t="s">
        <v>32</v>
      </c>
      <c r="C24" s="4"/>
      <c r="D24" s="4"/>
      <c r="E24" s="8">
        <f>SUM(E6:E23)</f>
        <v>2879356607</v>
      </c>
      <c r="F24" s="8">
        <f>E24/'2022'!$O$1</f>
        <v>382156295.3082487</v>
      </c>
      <c r="I24" s="13"/>
      <c r="J24" s="13"/>
    </row>
    <row r="25" spans="2:18" ht="12.95" customHeight="1" x14ac:dyDescent="0.2">
      <c r="B25" s="9" t="s">
        <v>102</v>
      </c>
      <c r="C25" s="2"/>
      <c r="D25" s="10"/>
      <c r="E25" s="3">
        <f>+E24/1000000</f>
        <v>2879.3566070000002</v>
      </c>
      <c r="F25" s="3">
        <f>E25/'2022'!$O$1</f>
        <v>382.15629530824873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9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95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56</v>
      </c>
      <c r="C30" s="60"/>
      <c r="D30" s="60" t="s">
        <v>60</v>
      </c>
      <c r="E30" s="60"/>
      <c r="F30" s="60"/>
      <c r="R30" s="14"/>
    </row>
    <row r="31" spans="2:18" ht="22.5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101</v>
      </c>
      <c r="R31" s="14"/>
    </row>
    <row r="32" spans="2:18" ht="12.95" customHeight="1" x14ac:dyDescent="0.2">
      <c r="B32" s="18" t="s">
        <v>2</v>
      </c>
      <c r="C32" s="18" t="s">
        <v>17</v>
      </c>
      <c r="D32" s="32">
        <v>432582</v>
      </c>
      <c r="E32" s="32">
        <v>2133188</v>
      </c>
      <c r="F32" s="32">
        <f>E32/'2022'!$O$1</f>
        <v>283122.70223637932</v>
      </c>
      <c r="R32" s="14"/>
    </row>
    <row r="33" spans="2:18" ht="12.95" customHeight="1" x14ac:dyDescent="0.2">
      <c r="B33" s="18">
        <v>124</v>
      </c>
      <c r="C33" s="18" t="s">
        <v>18</v>
      </c>
      <c r="D33" s="32">
        <v>445697</v>
      </c>
      <c r="E33" s="32">
        <v>2487868</v>
      </c>
      <c r="F33" s="32">
        <f>E33/'2022'!$O$1</f>
        <v>330196.82792487886</v>
      </c>
      <c r="R33" s="14"/>
    </row>
    <row r="34" spans="2:18" ht="12.95" customHeight="1" x14ac:dyDescent="0.2">
      <c r="B34" s="18" t="s">
        <v>4</v>
      </c>
      <c r="C34" s="18" t="s">
        <v>19</v>
      </c>
      <c r="D34" s="32">
        <v>7383200</v>
      </c>
      <c r="E34" s="32">
        <v>2099692</v>
      </c>
      <c r="F34" s="32">
        <f>E34/'2022'!$O$1</f>
        <v>278677.01904572302</v>
      </c>
    </row>
    <row r="35" spans="2:18" ht="12.95" customHeight="1" x14ac:dyDescent="0.2">
      <c r="B35" s="18" t="s">
        <v>5</v>
      </c>
      <c r="C35" s="18" t="s">
        <v>20</v>
      </c>
      <c r="D35" s="32">
        <v>1280546</v>
      </c>
      <c r="E35" s="32">
        <v>1260239</v>
      </c>
      <c r="F35" s="32">
        <f>E35/'2022'!$O$1</f>
        <v>167262.45935363992</v>
      </c>
    </row>
    <row r="36" spans="2:18" ht="12.95" customHeight="1" x14ac:dyDescent="0.2">
      <c r="B36" s="18" t="s">
        <v>6</v>
      </c>
      <c r="C36" s="18" t="s">
        <v>21</v>
      </c>
      <c r="D36" s="32">
        <v>195644455</v>
      </c>
      <c r="E36" s="32">
        <v>3621181</v>
      </c>
      <c r="F36" s="32">
        <f>E36/'2022'!$O$1</f>
        <v>480613.31209768396</v>
      </c>
    </row>
    <row r="37" spans="2:18" ht="12.95" customHeight="1" x14ac:dyDescent="0.2">
      <c r="B37" s="18" t="s">
        <v>7</v>
      </c>
      <c r="C37" s="18" t="s">
        <v>22</v>
      </c>
      <c r="D37" s="32">
        <v>219000</v>
      </c>
      <c r="E37" s="32">
        <v>11877</v>
      </c>
      <c r="F37" s="32">
        <f>E37/'2022'!$O$1</f>
        <v>1576.3487955405135</v>
      </c>
    </row>
    <row r="38" spans="2:18" ht="12.95" customHeight="1" x14ac:dyDescent="0.2">
      <c r="B38" s="18" t="s">
        <v>8</v>
      </c>
      <c r="C38" s="18" t="s">
        <v>23</v>
      </c>
      <c r="D38" s="32">
        <v>785800</v>
      </c>
      <c r="E38" s="32">
        <v>560526</v>
      </c>
      <c r="F38" s="32">
        <f>E38/'2022'!$O$1</f>
        <v>74394.584909416677</v>
      </c>
    </row>
    <row r="39" spans="2:18" ht="12.95" customHeight="1" x14ac:dyDescent="0.2">
      <c r="B39" s="18" t="s">
        <v>38</v>
      </c>
      <c r="C39" s="18" t="s">
        <v>39</v>
      </c>
      <c r="D39" s="32">
        <v>1222450</v>
      </c>
      <c r="E39" s="32">
        <v>153893</v>
      </c>
      <c r="F39" s="32">
        <f>E39/'2022'!$O$1</f>
        <v>20425.111155352046</v>
      </c>
    </row>
    <row r="40" spans="2:18" ht="12.95" customHeight="1" x14ac:dyDescent="0.2">
      <c r="B40" s="18" t="s">
        <v>9</v>
      </c>
      <c r="C40" s="18" t="s">
        <v>24</v>
      </c>
      <c r="D40" s="32">
        <v>2726780</v>
      </c>
      <c r="E40" s="32">
        <v>1954473</v>
      </c>
      <c r="F40" s="32">
        <f>E40/'2022'!$O$1</f>
        <v>259403.14553055941</v>
      </c>
    </row>
    <row r="41" spans="2:18" ht="12.95" customHeight="1" x14ac:dyDescent="0.2">
      <c r="B41" s="18" t="s">
        <v>10</v>
      </c>
      <c r="C41" s="18" t="s">
        <v>25</v>
      </c>
      <c r="D41" s="32">
        <v>3829040</v>
      </c>
      <c r="E41" s="32">
        <v>28928646</v>
      </c>
      <c r="F41" s="32">
        <f>E41/'2022'!$O$1</f>
        <v>3839491.1407525381</v>
      </c>
    </row>
    <row r="42" spans="2:18" ht="12.95" customHeight="1" x14ac:dyDescent="0.2">
      <c r="B42" s="18" t="s">
        <v>11</v>
      </c>
      <c r="C42" s="18" t="s">
        <v>26</v>
      </c>
      <c r="D42" s="32">
        <v>634164</v>
      </c>
      <c r="E42" s="32">
        <v>5574938</v>
      </c>
      <c r="F42" s="32">
        <f>E42/'2022'!$O$1</f>
        <v>739921.42809741851</v>
      </c>
    </row>
    <row r="43" spans="2:18" ht="12.95" customHeight="1" x14ac:dyDescent="0.2">
      <c r="B43" s="18" t="s">
        <v>12</v>
      </c>
      <c r="C43" s="18" t="s">
        <v>27</v>
      </c>
      <c r="D43" s="32">
        <v>3234872</v>
      </c>
      <c r="E43" s="32">
        <v>23697378</v>
      </c>
      <c r="F43" s="32">
        <f>E43/'2022'!$O$1</f>
        <v>3145182.560222974</v>
      </c>
    </row>
    <row r="44" spans="2:18" ht="12.95" customHeight="1" x14ac:dyDescent="0.2">
      <c r="B44" s="18" t="s">
        <v>13</v>
      </c>
      <c r="C44" s="18" t="s">
        <v>28</v>
      </c>
      <c r="D44" s="32">
        <v>4916550</v>
      </c>
      <c r="E44" s="32">
        <v>327532</v>
      </c>
      <c r="F44" s="32">
        <f>E44/'2022'!$O$1</f>
        <v>43470.966885659298</v>
      </c>
    </row>
    <row r="45" spans="2:18" ht="12.95" customHeight="1" x14ac:dyDescent="0.2">
      <c r="B45" s="18" t="s">
        <v>40</v>
      </c>
      <c r="C45" s="18" t="s">
        <v>41</v>
      </c>
      <c r="D45" s="32">
        <v>6204</v>
      </c>
      <c r="E45" s="32">
        <v>9632</v>
      </c>
      <c r="F45" s="32">
        <f>E45/'2022'!$O$1</f>
        <v>1278.3860906496782</v>
      </c>
    </row>
    <row r="46" spans="2:18" ht="12.95" customHeight="1" x14ac:dyDescent="0.2">
      <c r="B46" s="12" t="s">
        <v>42</v>
      </c>
      <c r="C46" s="12" t="s">
        <v>43</v>
      </c>
      <c r="D46" s="32">
        <v>5172</v>
      </c>
      <c r="E46" s="32">
        <v>20132</v>
      </c>
      <c r="F46" s="32">
        <f>E46/'2022'!$O$1</f>
        <v>2671.9755790032514</v>
      </c>
    </row>
    <row r="47" spans="2:18" ht="12.95" customHeight="1" x14ac:dyDescent="0.2">
      <c r="B47" s="18" t="s">
        <v>14</v>
      </c>
      <c r="C47" s="18" t="s">
        <v>29</v>
      </c>
      <c r="D47" s="32">
        <v>4071395</v>
      </c>
      <c r="E47" s="32">
        <v>15753429</v>
      </c>
      <c r="F47" s="32">
        <f>E47/'2022'!$O$1</f>
        <v>2090839.339040414</v>
      </c>
    </row>
    <row r="48" spans="2:18" ht="12.95" customHeight="1" x14ac:dyDescent="0.2">
      <c r="B48" s="18" t="s">
        <v>15</v>
      </c>
      <c r="C48" s="18" t="s">
        <v>30</v>
      </c>
      <c r="D48" s="32">
        <v>144187869</v>
      </c>
      <c r="E48" s="32">
        <v>1084738691</v>
      </c>
      <c r="F48" s="32">
        <f>E48/'2022'!$O$1</f>
        <v>143969565.46552524</v>
      </c>
    </row>
    <row r="49" spans="2:6" ht="12.95" customHeight="1" x14ac:dyDescent="0.2">
      <c r="B49" s="18" t="s">
        <v>16</v>
      </c>
      <c r="C49" s="18" t="s">
        <v>31</v>
      </c>
      <c r="D49" s="32">
        <v>2607162</v>
      </c>
      <c r="E49" s="32">
        <v>3045219</v>
      </c>
      <c r="F49" s="32">
        <f>E49/'2022'!$O$1</f>
        <v>404170.0179175791</v>
      </c>
    </row>
    <row r="50" spans="2:6" s="15" customFormat="1" ht="12.95" customHeight="1" x14ac:dyDescent="0.2">
      <c r="B50" s="4" t="s">
        <v>32</v>
      </c>
      <c r="C50" s="4"/>
      <c r="D50" s="8"/>
      <c r="E50" s="8">
        <f>SUM(E32:E49)</f>
        <v>1176378534</v>
      </c>
      <c r="F50" s="8">
        <f>E50/'2022'!$O$1</f>
        <v>156132262.79116064</v>
      </c>
    </row>
    <row r="51" spans="2:6" ht="12.95" customHeight="1" x14ac:dyDescent="0.2">
      <c r="B51" s="9" t="s">
        <v>102</v>
      </c>
      <c r="C51" s="2"/>
      <c r="D51" s="10"/>
      <c r="E51" s="3">
        <f>+E50/1000000</f>
        <v>1176.3785339999999</v>
      </c>
      <c r="F51" s="3">
        <f>E51/'2022'!$O$1</f>
        <v>156.13226279116066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96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56</v>
      </c>
      <c r="C56" s="60"/>
      <c r="D56" s="60" t="s">
        <v>57</v>
      </c>
      <c r="E56" s="60"/>
      <c r="F56" s="60"/>
    </row>
    <row r="57" spans="2:6" ht="22.5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101</v>
      </c>
    </row>
    <row r="58" spans="2:6" ht="12.95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E58/'2022'!$O$1</f>
        <v>0</v>
      </c>
    </row>
    <row r="59" spans="2:6" ht="12.95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E59/'2022'!$O$1</f>
        <v>0</v>
      </c>
    </row>
    <row r="60" spans="2:6" ht="12.95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E60/'2022'!$O$1</f>
        <v>0</v>
      </c>
    </row>
    <row r="61" spans="2:6" ht="12.95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E61/'2022'!$O$1</f>
        <v>0</v>
      </c>
    </row>
    <row r="62" spans="2:6" ht="12.95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E62/'2022'!$O$1</f>
        <v>0</v>
      </c>
    </row>
    <row r="63" spans="2:6" ht="12.95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E63/'2022'!$O$1</f>
        <v>0</v>
      </c>
    </row>
    <row r="64" spans="2:6" ht="12.95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E64/'2022'!$O$1</f>
        <v>0</v>
      </c>
    </row>
    <row r="65" spans="2:6" ht="12.95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E65/'2022'!$O$1</f>
        <v>0</v>
      </c>
    </row>
    <row r="66" spans="2:6" ht="12.95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E66/'2022'!$O$1</f>
        <v>0</v>
      </c>
    </row>
    <row r="67" spans="2:6" ht="12.95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E67/'2022'!$O$1</f>
        <v>0</v>
      </c>
    </row>
    <row r="68" spans="2:6" ht="12.95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E68/'2022'!$O$1</f>
        <v>0</v>
      </c>
    </row>
    <row r="69" spans="2:6" ht="12.95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E69/'2022'!$O$1</f>
        <v>0</v>
      </c>
    </row>
    <row r="70" spans="2:6" ht="12.95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E70/'2022'!$O$1</f>
        <v>0</v>
      </c>
    </row>
    <row r="71" spans="2:6" ht="12.95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E71/'2022'!$O$1</f>
        <v>0</v>
      </c>
    </row>
    <row r="72" spans="2:6" ht="12.95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E72/'2022'!$O$1</f>
        <v>0</v>
      </c>
    </row>
    <row r="73" spans="2:6" s="15" customFormat="1" ht="12.95" customHeight="1" x14ac:dyDescent="0.2">
      <c r="B73" s="4" t="s">
        <v>32</v>
      </c>
      <c r="C73" s="4"/>
      <c r="D73" s="8"/>
      <c r="E73" s="8">
        <f>SUM(E58:E72)</f>
        <v>0</v>
      </c>
      <c r="F73" s="8">
        <f>E73/'2022'!$O$1</f>
        <v>0</v>
      </c>
    </row>
    <row r="74" spans="2:6" ht="12.95" customHeight="1" x14ac:dyDescent="0.2">
      <c r="B74" s="9" t="s">
        <v>102</v>
      </c>
      <c r="C74" s="2"/>
      <c r="D74" s="10"/>
      <c r="E74" s="3">
        <f>+E73/1000000</f>
        <v>0</v>
      </c>
      <c r="F74" s="3">
        <f>E74/'2022'!$O$1</f>
        <v>0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97</v>
      </c>
      <c r="C77" s="29"/>
      <c r="D77" s="26"/>
      <c r="E77" s="26"/>
      <c r="F77" s="26"/>
    </row>
    <row r="78" spans="2:6" ht="12.95" customHeight="1" x14ac:dyDescent="0.2">
      <c r="B78" s="28" t="s">
        <v>103</v>
      </c>
      <c r="C78" s="29"/>
      <c r="D78" s="26"/>
      <c r="E78" s="26"/>
      <c r="F78" s="26"/>
    </row>
    <row r="79" spans="2:6" ht="12.95" customHeight="1" x14ac:dyDescent="0.2">
      <c r="B79" s="59"/>
      <c r="C79" s="59"/>
      <c r="D79" s="59"/>
      <c r="E79" s="59"/>
      <c r="F79" s="58"/>
    </row>
    <row r="80" spans="2:6" ht="12.95" customHeight="1" x14ac:dyDescent="0.2">
      <c r="B80" s="24"/>
      <c r="C80" s="24"/>
      <c r="D80" s="24"/>
      <c r="E80" s="24" t="s">
        <v>59</v>
      </c>
      <c r="F80" s="24" t="s">
        <v>101</v>
      </c>
    </row>
    <row r="81" spans="2:6" ht="12.95" customHeight="1" x14ac:dyDescent="0.2">
      <c r="B81" s="21" t="s">
        <v>36</v>
      </c>
      <c r="E81" s="6">
        <f>+E25+E74</f>
        <v>2879.3566070000002</v>
      </c>
      <c r="F81" s="6">
        <f>E81/'2022'!$O$1</f>
        <v>382.15629530824873</v>
      </c>
    </row>
    <row r="82" spans="2:6" ht="12.95" customHeight="1" x14ac:dyDescent="0.2">
      <c r="B82" s="5" t="s">
        <v>37</v>
      </c>
      <c r="C82" s="5"/>
      <c r="D82" s="5"/>
      <c r="E82" s="11">
        <f>+E51</f>
        <v>1176.3785339999999</v>
      </c>
      <c r="F82" s="11">
        <f>E82/'2022'!$O$1</f>
        <v>156.13226279116066</v>
      </c>
    </row>
    <row r="85" spans="2:6" ht="12.95" customHeight="1" x14ac:dyDescent="0.2">
      <c r="B85" s="33" t="s">
        <v>108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R85"/>
  <sheetViews>
    <sheetView showGridLines="0" zoomScale="85" zoomScaleNormal="85" workbookViewId="0"/>
  </sheetViews>
  <sheetFormatPr defaultColWidth="9.33203125" defaultRowHeight="12.95" customHeight="1" x14ac:dyDescent="0.2"/>
  <cols>
    <col min="1" max="1" width="2.83203125" style="21" customWidth="1"/>
    <col min="2" max="3" width="10.33203125" style="21" customWidth="1"/>
    <col min="4" max="4" width="13.83203125" style="21" customWidth="1"/>
    <col min="5" max="6" width="14.1640625" style="21" customWidth="1"/>
    <col min="7" max="7" width="10.33203125" style="21" customWidth="1"/>
    <col min="8" max="8" width="11.5" style="21" customWidth="1"/>
    <col min="9" max="10" width="17.83203125" style="21" customWidth="1"/>
    <col min="11" max="16384" width="9.33203125" style="21"/>
  </cols>
  <sheetData>
    <row r="2" spans="2:6" ht="12.95" customHeight="1" x14ac:dyDescent="0.25">
      <c r="B2" s="17" t="s">
        <v>104</v>
      </c>
      <c r="C2" s="16"/>
      <c r="D2" s="29"/>
      <c r="E2" s="29"/>
      <c r="F2" s="29"/>
    </row>
    <row r="3" spans="2:6" ht="12.95" customHeight="1" x14ac:dyDescent="0.2">
      <c r="B3" s="23"/>
      <c r="C3" s="29"/>
      <c r="D3" s="29"/>
      <c r="E3" s="29"/>
      <c r="F3" s="29"/>
    </row>
    <row r="4" spans="2:6" ht="22.5" customHeight="1" x14ac:dyDescent="0.2">
      <c r="B4" s="60" t="s">
        <v>56</v>
      </c>
      <c r="C4" s="60"/>
      <c r="D4" s="60" t="s">
        <v>57</v>
      </c>
      <c r="E4" s="60"/>
      <c r="F4" s="60"/>
    </row>
    <row r="5" spans="2:6" ht="22.5" x14ac:dyDescent="0.2">
      <c r="B5" s="24" t="s">
        <v>0</v>
      </c>
      <c r="C5" s="24" t="s">
        <v>1</v>
      </c>
      <c r="D5" s="24" t="s">
        <v>58</v>
      </c>
      <c r="E5" s="24" t="s">
        <v>59</v>
      </c>
      <c r="F5" s="24" t="s">
        <v>101</v>
      </c>
    </row>
    <row r="6" spans="2:6" ht="12.95" customHeight="1" x14ac:dyDescent="0.2">
      <c r="B6" s="18" t="s">
        <v>2</v>
      </c>
      <c r="C6" s="18" t="s">
        <v>17</v>
      </c>
      <c r="D6" s="32">
        <v>3731594</v>
      </c>
      <c r="E6" s="32">
        <v>18530383</v>
      </c>
      <c r="F6" s="32">
        <f>E6/'2022'!$O$1</f>
        <v>2459404.4727586433</v>
      </c>
    </row>
    <row r="7" spans="2:6" ht="12.95" customHeight="1" x14ac:dyDescent="0.2">
      <c r="B7" s="18" t="s">
        <v>3</v>
      </c>
      <c r="C7" s="18" t="s">
        <v>18</v>
      </c>
      <c r="D7" s="32">
        <v>3072875</v>
      </c>
      <c r="E7" s="32">
        <v>16884558</v>
      </c>
      <c r="F7" s="32">
        <f>E7/'2022'!$O$1</f>
        <v>2240965.9565996416</v>
      </c>
    </row>
    <row r="8" spans="2:6" ht="12.95" customHeight="1" x14ac:dyDescent="0.2">
      <c r="B8" s="18" t="s">
        <v>4</v>
      </c>
      <c r="C8" s="18" t="s">
        <v>19</v>
      </c>
      <c r="D8" s="32">
        <v>29985092</v>
      </c>
      <c r="E8" s="32">
        <v>8339479</v>
      </c>
      <c r="F8" s="32">
        <f>E8/'2022'!$O$1</f>
        <v>1106839.0735947972</v>
      </c>
    </row>
    <row r="9" spans="2:6" ht="12.95" customHeight="1" x14ac:dyDescent="0.2">
      <c r="B9" s="18" t="s">
        <v>5</v>
      </c>
      <c r="C9" s="18" t="s">
        <v>20</v>
      </c>
      <c r="D9" s="32">
        <v>2636940</v>
      </c>
      <c r="E9" s="32">
        <v>2544471</v>
      </c>
      <c r="F9" s="32">
        <f>E9/'2022'!$O$1</f>
        <v>337709.33704957197</v>
      </c>
    </row>
    <row r="10" spans="2:6" ht="12.95" customHeight="1" x14ac:dyDescent="0.2">
      <c r="B10" s="18" t="s">
        <v>6</v>
      </c>
      <c r="C10" s="18" t="s">
        <v>21</v>
      </c>
      <c r="D10" s="32">
        <v>451695431</v>
      </c>
      <c r="E10" s="32">
        <v>7709938</v>
      </c>
      <c r="F10" s="32">
        <f>E10/'2022'!$O$1</f>
        <v>1023284.6240626451</v>
      </c>
    </row>
    <row r="11" spans="2:6" ht="12.95" customHeight="1" x14ac:dyDescent="0.2">
      <c r="B11" s="18" t="s">
        <v>7</v>
      </c>
      <c r="C11" s="18" t="s">
        <v>22</v>
      </c>
      <c r="D11" s="32">
        <v>4290110</v>
      </c>
      <c r="E11" s="32">
        <v>217342</v>
      </c>
      <c r="F11" s="32">
        <f>E11/'2022'!$O$1</f>
        <v>28846.240626451654</v>
      </c>
    </row>
    <row r="12" spans="2:6" ht="12.95" customHeight="1" x14ac:dyDescent="0.2">
      <c r="B12" s="18" t="s">
        <v>8</v>
      </c>
      <c r="C12" s="18" t="s">
        <v>23</v>
      </c>
      <c r="D12" s="32">
        <v>2458080</v>
      </c>
      <c r="E12" s="32">
        <v>1757543</v>
      </c>
      <c r="F12" s="32">
        <f>E12/'2022'!$O$1</f>
        <v>233266.04286946711</v>
      </c>
    </row>
    <row r="13" spans="2:6" ht="12.95" customHeight="1" x14ac:dyDescent="0.2">
      <c r="B13" s="18" t="s">
        <v>38</v>
      </c>
      <c r="C13" s="18" t="s">
        <v>39</v>
      </c>
      <c r="D13" s="32">
        <v>865650</v>
      </c>
      <c r="E13" s="32">
        <v>83483</v>
      </c>
      <c r="F13" s="32">
        <f>E13/'2022'!$O$1</f>
        <v>11080.098214878226</v>
      </c>
    </row>
    <row r="14" spans="2:6" ht="12.95" customHeight="1" x14ac:dyDescent="0.2">
      <c r="B14" s="18" t="s">
        <v>9</v>
      </c>
      <c r="C14" s="18" t="s">
        <v>24</v>
      </c>
      <c r="D14" s="32">
        <v>8156240</v>
      </c>
      <c r="E14" s="32">
        <v>5576402</v>
      </c>
      <c r="F14" s="32">
        <f>E14/'2022'!$O$1</f>
        <v>740115.73428893753</v>
      </c>
    </row>
    <row r="15" spans="2:6" ht="12.95" customHeight="1" x14ac:dyDescent="0.2">
      <c r="B15" s="18" t="s">
        <v>10</v>
      </c>
      <c r="C15" s="18" t="s">
        <v>25</v>
      </c>
      <c r="D15" s="32">
        <v>12386502</v>
      </c>
      <c r="E15" s="32">
        <v>92851153</v>
      </c>
      <c r="F15" s="32">
        <f>E15/'2022'!$O$1</f>
        <v>12323465.790696131</v>
      </c>
    </row>
    <row r="16" spans="2:6" ht="12.95" customHeight="1" x14ac:dyDescent="0.2">
      <c r="B16" s="18" t="s">
        <v>11</v>
      </c>
      <c r="C16" s="18" t="s">
        <v>26</v>
      </c>
      <c r="D16" s="32">
        <v>2635678</v>
      </c>
      <c r="E16" s="32">
        <v>22191775</v>
      </c>
      <c r="F16" s="32">
        <f>E16/'2022'!$O$1</f>
        <v>2945354.7017054879</v>
      </c>
    </row>
    <row r="17" spans="2:18" ht="12.95" customHeight="1" x14ac:dyDescent="0.2">
      <c r="B17" s="18" t="s">
        <v>12</v>
      </c>
      <c r="C17" s="18" t="s">
        <v>27</v>
      </c>
      <c r="D17" s="32">
        <v>25599573</v>
      </c>
      <c r="E17" s="32">
        <v>184769232</v>
      </c>
      <c r="F17" s="32">
        <f>E17/'2022'!$O$1</f>
        <v>24523091.379653592</v>
      </c>
    </row>
    <row r="18" spans="2:18" ht="12.95" customHeight="1" x14ac:dyDescent="0.2">
      <c r="B18" s="18" t="s">
        <v>13</v>
      </c>
      <c r="C18" s="18" t="s">
        <v>28</v>
      </c>
      <c r="D18" s="32">
        <v>6593521</v>
      </c>
      <c r="E18" s="32">
        <v>383721</v>
      </c>
      <c r="F18" s="32">
        <f>E18/'2022'!$O$1</f>
        <v>50928.528767668722</v>
      </c>
    </row>
    <row r="19" spans="2:18" ht="12.95" customHeight="1" x14ac:dyDescent="0.2">
      <c r="B19" s="18" t="s">
        <v>40</v>
      </c>
      <c r="C19" s="18" t="s">
        <v>41</v>
      </c>
      <c r="D19" s="32">
        <v>37894</v>
      </c>
      <c r="E19" s="32">
        <v>49376</v>
      </c>
      <c r="F19" s="32">
        <f>E19/'2022'!$O$1</f>
        <v>6553.3213882805758</v>
      </c>
    </row>
    <row r="20" spans="2:18" ht="12.95" customHeight="1" x14ac:dyDescent="0.2">
      <c r="B20" s="18" t="s">
        <v>42</v>
      </c>
      <c r="C20" s="18" t="s">
        <v>43</v>
      </c>
      <c r="D20" s="32">
        <v>8987</v>
      </c>
      <c r="E20" s="32">
        <v>30062</v>
      </c>
      <c r="F20" s="32">
        <f>E20/'2022'!$O$1</f>
        <v>3989.913066560488</v>
      </c>
    </row>
    <row r="21" spans="2:18" ht="12.95" customHeight="1" x14ac:dyDescent="0.2">
      <c r="B21" s="18" t="s">
        <v>14</v>
      </c>
      <c r="C21" s="18" t="s">
        <v>29</v>
      </c>
      <c r="D21" s="32">
        <v>5184973</v>
      </c>
      <c r="E21" s="32">
        <v>19054615</v>
      </c>
      <c r="F21" s="32">
        <f>E21/'2022'!$O$1</f>
        <v>2528982.0160594597</v>
      </c>
      <c r="I21" s="6"/>
    </row>
    <row r="22" spans="2:18" ht="12.95" customHeight="1" x14ac:dyDescent="0.2">
      <c r="B22" s="18" t="s">
        <v>15</v>
      </c>
      <c r="C22" s="18" t="s">
        <v>30</v>
      </c>
      <c r="D22" s="32">
        <v>379494265</v>
      </c>
      <c r="E22" s="32">
        <v>2755314718</v>
      </c>
      <c r="F22" s="32">
        <f>E22/'2022'!$O$1</f>
        <v>365693107.43911338</v>
      </c>
      <c r="I22" s="6"/>
    </row>
    <row r="23" spans="2:18" ht="12.95" customHeight="1" x14ac:dyDescent="0.2">
      <c r="B23" s="18" t="s">
        <v>16</v>
      </c>
      <c r="C23" s="18" t="s">
        <v>31</v>
      </c>
      <c r="D23" s="32">
        <v>11163427</v>
      </c>
      <c r="E23" s="32">
        <v>16155740</v>
      </c>
      <c r="F23" s="32">
        <f>E23/'2022'!$O$1</f>
        <v>2144235.1848165104</v>
      </c>
      <c r="I23" s="6"/>
      <c r="J23" s="6"/>
    </row>
    <row r="24" spans="2:18" s="15" customFormat="1" ht="12.95" customHeight="1" x14ac:dyDescent="0.2">
      <c r="B24" s="7" t="s">
        <v>32</v>
      </c>
      <c r="C24" s="4"/>
      <c r="D24" s="4"/>
      <c r="E24" s="8">
        <f>SUM(E6:E23)</f>
        <v>3152443991</v>
      </c>
      <c r="F24" s="8">
        <f>E24/'2022'!$O$1</f>
        <v>418401219.85533214</v>
      </c>
      <c r="I24" s="13"/>
      <c r="J24" s="13"/>
    </row>
    <row r="25" spans="2:18" ht="12.95" customHeight="1" x14ac:dyDescent="0.2">
      <c r="B25" s="9" t="s">
        <v>102</v>
      </c>
      <c r="C25" s="2"/>
      <c r="D25" s="10"/>
      <c r="E25" s="3">
        <f>+E24/1000000</f>
        <v>3152.4439910000001</v>
      </c>
      <c r="F25" s="3">
        <f>E25/'2022'!$O$1</f>
        <v>418.4012198553321</v>
      </c>
      <c r="J25" s="6"/>
    </row>
    <row r="26" spans="2:18" ht="12.95" customHeight="1" x14ac:dyDescent="0.2">
      <c r="B26" s="22"/>
      <c r="D26" s="19"/>
      <c r="E26" s="19"/>
      <c r="F26" s="19"/>
    </row>
    <row r="27" spans="2:18" ht="12.95" customHeight="1" x14ac:dyDescent="0.2">
      <c r="B27" s="22"/>
      <c r="D27" s="19"/>
      <c r="E27" s="19"/>
      <c r="F27" s="19"/>
    </row>
    <row r="28" spans="2:18" ht="12.95" customHeight="1" x14ac:dyDescent="0.2">
      <c r="B28" s="27" t="s">
        <v>105</v>
      </c>
      <c r="C28" s="29"/>
      <c r="D28" s="29"/>
      <c r="E28" s="29"/>
      <c r="F28" s="29"/>
    </row>
    <row r="29" spans="2:18" ht="12.95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0" t="s">
        <v>56</v>
      </c>
      <c r="C30" s="60"/>
      <c r="D30" s="60" t="s">
        <v>60</v>
      </c>
      <c r="E30" s="60"/>
      <c r="F30" s="60"/>
      <c r="R30" s="14"/>
    </row>
    <row r="31" spans="2:18" ht="22.5" x14ac:dyDescent="0.2">
      <c r="B31" s="24" t="s">
        <v>0</v>
      </c>
      <c r="C31" s="24" t="s">
        <v>1</v>
      </c>
      <c r="D31" s="24" t="s">
        <v>58</v>
      </c>
      <c r="E31" s="24" t="s">
        <v>59</v>
      </c>
      <c r="F31" s="24" t="s">
        <v>101</v>
      </c>
      <c r="R31" s="14"/>
    </row>
    <row r="32" spans="2:18" ht="12.95" customHeight="1" x14ac:dyDescent="0.2">
      <c r="B32" s="18" t="s">
        <v>2</v>
      </c>
      <c r="C32" s="18" t="s">
        <v>17</v>
      </c>
      <c r="D32" s="32">
        <v>477795</v>
      </c>
      <c r="E32" s="32">
        <v>2416614</v>
      </c>
      <c r="F32" s="32">
        <f>E32/'2022'!$O$1</f>
        <v>320739.79693410313</v>
      </c>
      <c r="R32" s="14"/>
    </row>
    <row r="33" spans="2:18" ht="12.95" customHeight="1" x14ac:dyDescent="0.2">
      <c r="B33" s="18">
        <v>124</v>
      </c>
      <c r="C33" s="18" t="s">
        <v>18</v>
      </c>
      <c r="D33" s="32">
        <v>599820</v>
      </c>
      <c r="E33" s="32">
        <v>3383986</v>
      </c>
      <c r="F33" s="32">
        <f>E33/'2022'!$O$1</f>
        <v>449132.12555577676</v>
      </c>
      <c r="R33" s="14"/>
    </row>
    <row r="34" spans="2:18" ht="12.95" customHeight="1" x14ac:dyDescent="0.2">
      <c r="B34" s="18" t="s">
        <v>4</v>
      </c>
      <c r="C34" s="18" t="s">
        <v>19</v>
      </c>
      <c r="D34" s="32">
        <v>7437422</v>
      </c>
      <c r="E34" s="32">
        <v>2165213</v>
      </c>
      <c r="F34" s="32">
        <f>E34/'2022'!$O$1</f>
        <v>287373.15017585771</v>
      </c>
    </row>
    <row r="35" spans="2:18" ht="12.95" customHeight="1" x14ac:dyDescent="0.2">
      <c r="B35" s="18" t="s">
        <v>5</v>
      </c>
      <c r="C35" s="18" t="s">
        <v>20</v>
      </c>
      <c r="D35" s="32">
        <v>610370</v>
      </c>
      <c r="E35" s="32">
        <v>605976</v>
      </c>
      <c r="F35" s="32">
        <f>E35/'2022'!$O$1</f>
        <v>80426.83655186143</v>
      </c>
    </row>
    <row r="36" spans="2:18" ht="12.95" customHeight="1" x14ac:dyDescent="0.2">
      <c r="B36" s="18" t="s">
        <v>6</v>
      </c>
      <c r="C36" s="18" t="s">
        <v>21</v>
      </c>
      <c r="D36" s="32">
        <v>201845556</v>
      </c>
      <c r="E36" s="32">
        <v>3725304</v>
      </c>
      <c r="F36" s="32">
        <f>E36/'2022'!$O$1</f>
        <v>494432.80907824007</v>
      </c>
    </row>
    <row r="37" spans="2:18" ht="12.95" customHeight="1" x14ac:dyDescent="0.2">
      <c r="B37" s="18" t="s">
        <v>7</v>
      </c>
      <c r="C37" s="18" t="s">
        <v>22</v>
      </c>
      <c r="D37" s="32">
        <v>839000</v>
      </c>
      <c r="E37" s="32">
        <v>46783</v>
      </c>
      <c r="F37" s="32">
        <f>E37/'2022'!$O$1</f>
        <v>6209.1711460614506</v>
      </c>
    </row>
    <row r="38" spans="2:18" ht="12.95" customHeight="1" x14ac:dyDescent="0.2">
      <c r="B38" s="18" t="s">
        <v>8</v>
      </c>
      <c r="C38" s="18" t="s">
        <v>23</v>
      </c>
      <c r="D38" s="32">
        <v>769230</v>
      </c>
      <c r="E38" s="32">
        <v>575097</v>
      </c>
      <c r="F38" s="32">
        <f>E38/'2022'!$O$1</f>
        <v>76328.488950826199</v>
      </c>
    </row>
    <row r="39" spans="2:18" ht="12.95" customHeight="1" x14ac:dyDescent="0.2">
      <c r="B39" s="18" t="s">
        <v>38</v>
      </c>
      <c r="C39" s="18" t="s">
        <v>39</v>
      </c>
      <c r="D39" s="32">
        <v>1876760</v>
      </c>
      <c r="E39" s="32">
        <v>202872</v>
      </c>
      <c r="F39" s="32">
        <f>E39/'2022'!$O$1</f>
        <v>26925.741588692013</v>
      </c>
    </row>
    <row r="40" spans="2:18" ht="12.95" customHeight="1" x14ac:dyDescent="0.2">
      <c r="B40" s="18" t="s">
        <v>9</v>
      </c>
      <c r="C40" s="18" t="s">
        <v>24</v>
      </c>
      <c r="D40" s="32">
        <v>2070540</v>
      </c>
      <c r="E40" s="32">
        <v>1449239</v>
      </c>
      <c r="F40" s="32">
        <f>E40/'2022'!$O$1</f>
        <v>192347.07014400425</v>
      </c>
    </row>
    <row r="41" spans="2:18" ht="12.95" customHeight="1" x14ac:dyDescent="0.2">
      <c r="B41" s="18" t="s">
        <v>10</v>
      </c>
      <c r="C41" s="18" t="s">
        <v>25</v>
      </c>
      <c r="D41" s="32">
        <v>3513594</v>
      </c>
      <c r="E41" s="32">
        <v>27044733</v>
      </c>
      <c r="F41" s="32">
        <f>E41/'2022'!$O$1</f>
        <v>3589452.9165837145</v>
      </c>
    </row>
    <row r="42" spans="2:18" ht="12.95" customHeight="1" x14ac:dyDescent="0.2">
      <c r="B42" s="18" t="s">
        <v>11</v>
      </c>
      <c r="C42" s="18" t="s">
        <v>26</v>
      </c>
      <c r="D42" s="32">
        <v>736830</v>
      </c>
      <c r="E42" s="32">
        <v>6514408</v>
      </c>
      <c r="F42" s="32">
        <f>E42/'2022'!$O$1</f>
        <v>864610.5249187072</v>
      </c>
    </row>
    <row r="43" spans="2:18" ht="12.95" customHeight="1" x14ac:dyDescent="0.2">
      <c r="B43" s="18" t="s">
        <v>12</v>
      </c>
      <c r="C43" s="18" t="s">
        <v>27</v>
      </c>
      <c r="D43" s="32">
        <v>3427769</v>
      </c>
      <c r="E43" s="32">
        <v>25326859</v>
      </c>
      <c r="F43" s="32">
        <f>E43/'2022'!$O$1</f>
        <v>3361451.8548012474</v>
      </c>
    </row>
    <row r="44" spans="2:18" ht="12.95" customHeight="1" x14ac:dyDescent="0.2">
      <c r="B44" s="18" t="s">
        <v>13</v>
      </c>
      <c r="C44" s="18" t="s">
        <v>28</v>
      </c>
      <c r="D44" s="32">
        <v>5842058</v>
      </c>
      <c r="E44" s="32">
        <v>386125</v>
      </c>
      <c r="F44" s="32">
        <f>E44/'2022'!$O$1</f>
        <v>51247.594399097485</v>
      </c>
    </row>
    <row r="45" spans="2:18" ht="12.95" customHeight="1" x14ac:dyDescent="0.2">
      <c r="B45" s="18" t="s">
        <v>40</v>
      </c>
      <c r="C45" s="18" t="s">
        <v>41</v>
      </c>
      <c r="D45" s="32">
        <v>4941</v>
      </c>
      <c r="E45" s="32">
        <v>7766</v>
      </c>
      <c r="F45" s="32">
        <f>E45/'2022'!$O$1</f>
        <v>1030.7253301479859</v>
      </c>
    </row>
    <row r="46" spans="2:18" ht="12.95" customHeight="1" x14ac:dyDescent="0.2">
      <c r="B46" s="12" t="s">
        <v>42</v>
      </c>
      <c r="C46" s="12" t="s">
        <v>43</v>
      </c>
      <c r="D46" s="32">
        <v>3742</v>
      </c>
      <c r="E46" s="32">
        <v>14659</v>
      </c>
      <c r="F46" s="32">
        <f>E46/'2022'!$O$1</f>
        <v>1945.5836485500033</v>
      </c>
    </row>
    <row r="47" spans="2:18" ht="12.95" customHeight="1" x14ac:dyDescent="0.2">
      <c r="B47" s="18" t="s">
        <v>14</v>
      </c>
      <c r="C47" s="18" t="s">
        <v>29</v>
      </c>
      <c r="D47" s="32">
        <v>4135852</v>
      </c>
      <c r="E47" s="32">
        <v>16025168</v>
      </c>
      <c r="F47" s="32">
        <f>E47/'2022'!$O$1</f>
        <v>2126905.302276196</v>
      </c>
    </row>
    <row r="48" spans="2:18" ht="12.95" customHeight="1" x14ac:dyDescent="0.2">
      <c r="B48" s="18" t="s">
        <v>15</v>
      </c>
      <c r="C48" s="18" t="s">
        <v>30</v>
      </c>
      <c r="D48" s="32">
        <v>172317597</v>
      </c>
      <c r="E48" s="32">
        <v>1295961094</v>
      </c>
      <c r="F48" s="32">
        <f>E48/'2022'!$O$1</f>
        <v>172003595.99177116</v>
      </c>
    </row>
    <row r="49" spans="2:6" ht="12.95" customHeight="1" x14ac:dyDescent="0.2">
      <c r="B49" s="18" t="s">
        <v>16</v>
      </c>
      <c r="C49" s="18" t="s">
        <v>31</v>
      </c>
      <c r="D49" s="32">
        <v>2108840</v>
      </c>
      <c r="E49" s="32">
        <v>3181026</v>
      </c>
      <c r="F49" s="32">
        <f>E49/'2022'!$O$1</f>
        <v>422194.70435994421</v>
      </c>
    </row>
    <row r="50" spans="2:6" s="15" customFormat="1" ht="12.95" customHeight="1" x14ac:dyDescent="0.2">
      <c r="B50" s="4" t="s">
        <v>32</v>
      </c>
      <c r="C50" s="4"/>
      <c r="D50" s="8"/>
      <c r="E50" s="8">
        <f>SUM(E32:E49)</f>
        <v>1389032922</v>
      </c>
      <c r="F50" s="8">
        <f>E50/'2022'!$O$1</f>
        <v>184356350.3882142</v>
      </c>
    </row>
    <row r="51" spans="2:6" ht="12.95" customHeight="1" x14ac:dyDescent="0.2">
      <c r="B51" s="9" t="s">
        <v>102</v>
      </c>
      <c r="C51" s="2"/>
      <c r="D51" s="10"/>
      <c r="E51" s="3">
        <f>+E50/1000000</f>
        <v>1389.0329220000001</v>
      </c>
      <c r="F51" s="3">
        <f>E51/'2022'!$O$1</f>
        <v>184.35635038821422</v>
      </c>
    </row>
    <row r="52" spans="2:6" ht="12.95" customHeight="1" x14ac:dyDescent="0.2">
      <c r="B52" s="22"/>
      <c r="D52" s="19"/>
      <c r="E52" s="19"/>
      <c r="F52" s="19"/>
    </row>
    <row r="53" spans="2:6" ht="12.95" customHeight="1" x14ac:dyDescent="0.2">
      <c r="B53" s="22"/>
      <c r="D53" s="19"/>
      <c r="E53" s="19"/>
      <c r="F53" s="19"/>
    </row>
    <row r="54" spans="2:6" ht="12.95" customHeight="1" x14ac:dyDescent="0.2">
      <c r="B54" s="25" t="s">
        <v>106</v>
      </c>
      <c r="C54" s="29"/>
      <c r="D54" s="29"/>
      <c r="E54" s="29"/>
      <c r="F54" s="29"/>
    </row>
    <row r="55" spans="2:6" ht="12.95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0" t="s">
        <v>56</v>
      </c>
      <c r="C56" s="60"/>
      <c r="D56" s="60" t="s">
        <v>57</v>
      </c>
      <c r="E56" s="60"/>
      <c r="F56" s="60"/>
    </row>
    <row r="57" spans="2:6" ht="22.5" x14ac:dyDescent="0.2">
      <c r="B57" s="24" t="s">
        <v>0</v>
      </c>
      <c r="C57" s="24" t="s">
        <v>1</v>
      </c>
      <c r="D57" s="24" t="s">
        <v>58</v>
      </c>
      <c r="E57" s="24" t="s">
        <v>59</v>
      </c>
      <c r="F57" s="24" t="s">
        <v>101</v>
      </c>
    </row>
    <row r="58" spans="2:6" ht="12.95" customHeight="1" x14ac:dyDescent="0.2">
      <c r="B58" s="18" t="s">
        <v>2</v>
      </c>
      <c r="C58" s="18" t="s">
        <v>17</v>
      </c>
      <c r="D58" s="26">
        <v>0</v>
      </c>
      <c r="E58" s="26">
        <v>0</v>
      </c>
      <c r="F58" s="26">
        <f>E58/'2022'!$O$1</f>
        <v>0</v>
      </c>
    </row>
    <row r="59" spans="2:6" ht="12.95" customHeight="1" x14ac:dyDescent="0.2">
      <c r="B59" s="18">
        <v>124</v>
      </c>
      <c r="C59" s="18" t="s">
        <v>18</v>
      </c>
      <c r="D59" s="26">
        <v>0</v>
      </c>
      <c r="E59" s="26">
        <v>0</v>
      </c>
      <c r="F59" s="26">
        <f>E59/'2022'!$O$1</f>
        <v>0</v>
      </c>
    </row>
    <row r="60" spans="2:6" ht="12.95" customHeight="1" x14ac:dyDescent="0.2">
      <c r="B60" s="18" t="s">
        <v>4</v>
      </c>
      <c r="C60" s="18" t="s">
        <v>19</v>
      </c>
      <c r="D60" s="26">
        <v>0</v>
      </c>
      <c r="E60" s="26">
        <v>0</v>
      </c>
      <c r="F60" s="26">
        <f>E60/'2022'!$O$1</f>
        <v>0</v>
      </c>
    </row>
    <row r="61" spans="2:6" ht="12.95" customHeight="1" x14ac:dyDescent="0.2">
      <c r="B61" s="18" t="s">
        <v>5</v>
      </c>
      <c r="C61" s="18" t="s">
        <v>20</v>
      </c>
      <c r="D61" s="26">
        <v>0</v>
      </c>
      <c r="E61" s="26">
        <v>0</v>
      </c>
      <c r="F61" s="26">
        <f>E61/'2022'!$O$1</f>
        <v>0</v>
      </c>
    </row>
    <row r="62" spans="2:6" ht="12.95" customHeight="1" x14ac:dyDescent="0.2">
      <c r="B62" s="18" t="s">
        <v>6</v>
      </c>
      <c r="C62" s="18" t="s">
        <v>21</v>
      </c>
      <c r="D62" s="26">
        <v>0</v>
      </c>
      <c r="E62" s="26">
        <v>0</v>
      </c>
      <c r="F62" s="26">
        <f>E62/'2022'!$O$1</f>
        <v>0</v>
      </c>
    </row>
    <row r="63" spans="2:6" ht="12.95" customHeight="1" x14ac:dyDescent="0.2">
      <c r="B63" s="18" t="s">
        <v>7</v>
      </c>
      <c r="C63" s="18" t="s">
        <v>22</v>
      </c>
      <c r="D63" s="26">
        <v>0</v>
      </c>
      <c r="E63" s="26">
        <v>0</v>
      </c>
      <c r="F63" s="26">
        <f>E63/'2022'!$O$1</f>
        <v>0</v>
      </c>
    </row>
    <row r="64" spans="2:6" ht="12.95" customHeight="1" x14ac:dyDescent="0.2">
      <c r="B64" s="18" t="s">
        <v>8</v>
      </c>
      <c r="C64" s="18" t="s">
        <v>23</v>
      </c>
      <c r="D64" s="26">
        <v>0</v>
      </c>
      <c r="E64" s="26">
        <v>0</v>
      </c>
      <c r="F64" s="26">
        <f>E64/'2022'!$O$1</f>
        <v>0</v>
      </c>
    </row>
    <row r="65" spans="2:6" ht="12.95" customHeight="1" x14ac:dyDescent="0.2">
      <c r="B65" s="18" t="s">
        <v>9</v>
      </c>
      <c r="C65" s="18" t="s">
        <v>24</v>
      </c>
      <c r="D65" s="26">
        <v>0</v>
      </c>
      <c r="E65" s="26">
        <v>0</v>
      </c>
      <c r="F65" s="26">
        <f>E65/'2022'!$O$1</f>
        <v>0</v>
      </c>
    </row>
    <row r="66" spans="2:6" ht="12.95" customHeight="1" x14ac:dyDescent="0.2">
      <c r="B66" s="18" t="s">
        <v>10</v>
      </c>
      <c r="C66" s="18" t="s">
        <v>25</v>
      </c>
      <c r="D66" s="26">
        <v>0</v>
      </c>
      <c r="E66" s="26">
        <v>0</v>
      </c>
      <c r="F66" s="26">
        <f>E66/'2022'!$O$1</f>
        <v>0</v>
      </c>
    </row>
    <row r="67" spans="2:6" ht="12.95" customHeight="1" x14ac:dyDescent="0.2">
      <c r="B67" s="18" t="s">
        <v>11</v>
      </c>
      <c r="C67" s="18" t="s">
        <v>26</v>
      </c>
      <c r="D67" s="26">
        <v>0</v>
      </c>
      <c r="E67" s="26">
        <v>0</v>
      </c>
      <c r="F67" s="26">
        <f>E67/'2022'!$O$1</f>
        <v>0</v>
      </c>
    </row>
    <row r="68" spans="2:6" ht="12.95" customHeight="1" x14ac:dyDescent="0.2">
      <c r="B68" s="18" t="s">
        <v>12</v>
      </c>
      <c r="C68" s="18" t="s">
        <v>27</v>
      </c>
      <c r="D68" s="26">
        <v>0</v>
      </c>
      <c r="E68" s="26">
        <v>0</v>
      </c>
      <c r="F68" s="26">
        <f>E68/'2022'!$O$1</f>
        <v>0</v>
      </c>
    </row>
    <row r="69" spans="2:6" ht="12.95" customHeight="1" x14ac:dyDescent="0.2">
      <c r="B69" s="18" t="s">
        <v>13</v>
      </c>
      <c r="C69" s="18" t="s">
        <v>28</v>
      </c>
      <c r="D69" s="26">
        <v>0</v>
      </c>
      <c r="E69" s="26">
        <v>0</v>
      </c>
      <c r="F69" s="26">
        <f>E69/'2022'!$O$1</f>
        <v>0</v>
      </c>
    </row>
    <row r="70" spans="2:6" ht="12.95" customHeight="1" x14ac:dyDescent="0.2">
      <c r="B70" s="18" t="s">
        <v>14</v>
      </c>
      <c r="C70" s="18" t="s">
        <v>29</v>
      </c>
      <c r="D70" s="26">
        <v>0</v>
      </c>
      <c r="E70" s="26">
        <v>0</v>
      </c>
      <c r="F70" s="26">
        <f>E70/'2022'!$O$1</f>
        <v>0</v>
      </c>
    </row>
    <row r="71" spans="2:6" ht="12.95" customHeight="1" x14ac:dyDescent="0.2">
      <c r="B71" s="18" t="s">
        <v>15</v>
      </c>
      <c r="C71" s="18" t="s">
        <v>30</v>
      </c>
      <c r="D71" s="26">
        <v>0</v>
      </c>
      <c r="E71" s="26">
        <v>0</v>
      </c>
      <c r="F71" s="26">
        <f>E71/'2022'!$O$1</f>
        <v>0</v>
      </c>
    </row>
    <row r="72" spans="2:6" ht="12.95" customHeight="1" x14ac:dyDescent="0.2">
      <c r="B72" s="18" t="s">
        <v>16</v>
      </c>
      <c r="C72" s="18" t="s">
        <v>31</v>
      </c>
      <c r="D72" s="26">
        <v>0</v>
      </c>
      <c r="E72" s="26">
        <v>0</v>
      </c>
      <c r="F72" s="26">
        <f>E72/'2022'!$O$1</f>
        <v>0</v>
      </c>
    </row>
    <row r="73" spans="2:6" s="15" customFormat="1" ht="12.95" customHeight="1" x14ac:dyDescent="0.2">
      <c r="B73" s="4" t="s">
        <v>32</v>
      </c>
      <c r="C73" s="4"/>
      <c r="D73" s="8"/>
      <c r="E73" s="8">
        <f>SUM(E58:E72)</f>
        <v>0</v>
      </c>
      <c r="F73" s="8">
        <f>E73/'2022'!$O$1</f>
        <v>0</v>
      </c>
    </row>
    <row r="74" spans="2:6" ht="12.95" customHeight="1" x14ac:dyDescent="0.2">
      <c r="B74" s="9" t="s">
        <v>102</v>
      </c>
      <c r="C74" s="2"/>
      <c r="D74" s="10"/>
      <c r="E74" s="3">
        <f>+E73/1000000</f>
        <v>0</v>
      </c>
      <c r="F74" s="3">
        <f>E74/'2022'!$O$1</f>
        <v>0</v>
      </c>
    </row>
    <row r="75" spans="2:6" ht="12.95" customHeight="1" x14ac:dyDescent="0.2">
      <c r="B75" s="22"/>
      <c r="D75" s="26"/>
      <c r="E75" s="26"/>
      <c r="F75" s="26"/>
    </row>
    <row r="76" spans="2:6" ht="12.95" customHeight="1" x14ac:dyDescent="0.2">
      <c r="B76" s="22"/>
      <c r="D76" s="26"/>
      <c r="E76" s="26"/>
      <c r="F76" s="26"/>
    </row>
    <row r="77" spans="2:6" ht="12.95" customHeight="1" x14ac:dyDescent="0.2">
      <c r="B77" s="27" t="s">
        <v>107</v>
      </c>
      <c r="C77" s="29"/>
      <c r="D77" s="26"/>
      <c r="E77" s="26"/>
      <c r="F77" s="26"/>
    </row>
    <row r="78" spans="2:6" ht="12.95" customHeight="1" x14ac:dyDescent="0.2">
      <c r="B78" s="28" t="s">
        <v>103</v>
      </c>
      <c r="C78" s="29"/>
      <c r="D78" s="26"/>
      <c r="E78" s="26"/>
      <c r="F78" s="26"/>
    </row>
    <row r="79" spans="2:6" ht="12.95" customHeight="1" x14ac:dyDescent="0.2">
      <c r="B79" s="59"/>
      <c r="C79" s="59"/>
      <c r="D79" s="59"/>
      <c r="E79" s="59"/>
      <c r="F79" s="58"/>
    </row>
    <row r="80" spans="2:6" ht="12.95" customHeight="1" x14ac:dyDescent="0.2">
      <c r="B80" s="24"/>
      <c r="C80" s="24"/>
      <c r="D80" s="24"/>
      <c r="E80" s="24" t="s">
        <v>59</v>
      </c>
      <c r="F80" s="24" t="s">
        <v>101</v>
      </c>
    </row>
    <row r="81" spans="2:6" ht="12.95" customHeight="1" x14ac:dyDescent="0.2">
      <c r="B81" s="21" t="s">
        <v>36</v>
      </c>
      <c r="E81" s="6">
        <f>+E25+E74</f>
        <v>3152.4439910000001</v>
      </c>
      <c r="F81" s="6">
        <f>E81/'2022'!$O$1</f>
        <v>418.4012198553321</v>
      </c>
    </row>
    <row r="82" spans="2:6" ht="12.95" customHeight="1" x14ac:dyDescent="0.2">
      <c r="B82" s="5" t="s">
        <v>37</v>
      </c>
      <c r="C82" s="5"/>
      <c r="D82" s="5"/>
      <c r="E82" s="11">
        <f>+E51</f>
        <v>1389.0329220000001</v>
      </c>
      <c r="F82" s="11">
        <f>E82/'2022'!$O$1</f>
        <v>184.35635038821422</v>
      </c>
    </row>
    <row r="85" spans="2:6" ht="12.95" customHeight="1" x14ac:dyDescent="0.2">
      <c r="B85" s="33" t="s">
        <v>108</v>
      </c>
    </row>
  </sheetData>
  <mergeCells count="7">
    <mergeCell ref="B79:E79"/>
    <mergeCell ref="B4:C4"/>
    <mergeCell ref="D4:F4"/>
    <mergeCell ref="B30:C30"/>
    <mergeCell ref="D30:F30"/>
    <mergeCell ref="B56:C56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14</vt:i4>
      </vt:variant>
    </vt:vector>
  </HeadingPairs>
  <TitlesOfParts>
    <vt:vector size="14" baseType="lpstr">
      <vt:lpstr>graf. prikaz 2022</vt:lpstr>
      <vt:lpstr>siječanj 2022</vt:lpstr>
      <vt:lpstr>veljača 2022</vt:lpstr>
      <vt:lpstr>ožujak 2022</vt:lpstr>
      <vt:lpstr>travanj 2022</vt:lpstr>
      <vt:lpstr>svibanj 2022</vt:lpstr>
      <vt:lpstr>lipanj 2022</vt:lpstr>
      <vt:lpstr>srpanj 2022</vt:lpstr>
      <vt:lpstr>kolovoz 2022</vt:lpstr>
      <vt:lpstr>rujan 2022</vt:lpstr>
      <vt:lpstr>listopad 2022</vt:lpstr>
      <vt:lpstr>studeni 2022</vt:lpstr>
      <vt:lpstr>prosinac 2022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2023-01-18T13:28:20Z</dcterms:modified>
</cp:coreProperties>
</file>